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APR 2021\"/>
    </mc:Choice>
  </mc:AlternateContent>
  <bookViews>
    <workbookView xWindow="0" yWindow="0" windowWidth="28620" windowHeight="12300" tabRatio="808" activeTab="9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  <sheet name="WEST AFRICA via PKL" sheetId="121" r:id="rId10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62913"/>
</workbook>
</file>

<file path=xl/calcChain.xml><?xml version="1.0" encoding="utf-8"?>
<calcChain xmlns="http://schemas.openxmlformats.org/spreadsheetml/2006/main">
  <c r="G11" i="121" l="1"/>
  <c r="I20" i="120" l="1"/>
  <c r="I14" i="120"/>
  <c r="I15" i="116" l="1"/>
  <c r="I14" i="116"/>
  <c r="I19" i="117"/>
  <c r="I25" i="117"/>
  <c r="I27" i="117"/>
  <c r="I26" i="117"/>
  <c r="A10" i="116"/>
  <c r="A11" i="116"/>
  <c r="B11" i="116"/>
  <c r="A12" i="116"/>
  <c r="B12" i="116"/>
  <c r="A13" i="116"/>
  <c r="B13" i="116"/>
  <c r="A14" i="116"/>
  <c r="B14" i="116"/>
  <c r="A15" i="116"/>
  <c r="B15" i="116"/>
  <c r="A16" i="116"/>
  <c r="B16" i="116"/>
  <c r="A17" i="116"/>
  <c r="B17" i="116"/>
  <c r="A18" i="116"/>
  <c r="B18" i="116"/>
  <c r="A19" i="116"/>
  <c r="B19" i="116"/>
  <c r="A20" i="116"/>
  <c r="B20" i="116"/>
  <c r="A21" i="116"/>
  <c r="B21" i="116"/>
  <c r="C10" i="116"/>
  <c r="I13" i="115" l="1"/>
  <c r="J13" i="115"/>
  <c r="K13" i="115"/>
  <c r="L13" i="115"/>
  <c r="M13" i="115"/>
  <c r="H14" i="115"/>
  <c r="H16" i="115"/>
  <c r="I14" i="115"/>
  <c r="I16" i="115"/>
  <c r="H13" i="115"/>
  <c r="I12" i="115"/>
  <c r="J12" i="115"/>
  <c r="K12" i="115"/>
  <c r="L12" i="115"/>
  <c r="M12" i="115"/>
  <c r="G18" i="112"/>
  <c r="G23" i="112"/>
  <c r="E13" i="112"/>
  <c r="A20" i="122" l="1"/>
  <c r="A17" i="122"/>
  <c r="A14" i="122"/>
  <c r="A11" i="122"/>
  <c r="F22" i="112" l="1"/>
  <c r="E22" i="112"/>
  <c r="F19" i="112"/>
  <c r="E19" i="112"/>
  <c r="F16" i="112"/>
  <c r="E16" i="112"/>
  <c r="F13" i="112"/>
  <c r="D11" i="112"/>
  <c r="D12" i="120" l="1"/>
  <c r="D15" i="120" s="1"/>
  <c r="D18" i="120" s="1"/>
  <c r="D21" i="120" s="1"/>
  <c r="D11" i="120"/>
  <c r="D14" i="120" s="1"/>
  <c r="D17" i="120" s="1"/>
  <c r="D20" i="120" s="1"/>
  <c r="C10" i="120"/>
  <c r="C13" i="120" s="1"/>
  <c r="C16" i="120" s="1"/>
  <c r="C19" i="120" s="1"/>
  <c r="C13" i="116"/>
  <c r="C16" i="116" s="1"/>
  <c r="C19" i="116" s="1"/>
  <c r="D11" i="116"/>
  <c r="D14" i="116" s="1"/>
  <c r="D17" i="116" s="1"/>
  <c r="D20" i="116" s="1"/>
  <c r="D12" i="116"/>
  <c r="D15" i="116" s="1"/>
  <c r="D18" i="116" s="1"/>
  <c r="D21" i="116" s="1"/>
  <c r="B21" i="120"/>
  <c r="A21" i="120"/>
  <c r="B20" i="120"/>
  <c r="A20" i="120"/>
  <c r="B19" i="120"/>
  <c r="A19" i="120"/>
  <c r="B18" i="120"/>
  <c r="A18" i="120"/>
  <c r="B17" i="120"/>
  <c r="A17" i="120"/>
  <c r="B16" i="120"/>
  <c r="A16" i="120"/>
  <c r="B15" i="120"/>
  <c r="A15" i="120"/>
  <c r="B14" i="120"/>
  <c r="A14" i="120"/>
  <c r="B13" i="120"/>
  <c r="A13" i="120"/>
  <c r="B12" i="120"/>
  <c r="A12" i="120"/>
  <c r="B11" i="120"/>
  <c r="A11" i="120"/>
  <c r="B10" i="120"/>
  <c r="A10" i="120"/>
  <c r="D17" i="117"/>
  <c r="D23" i="117" s="1"/>
  <c r="D16" i="117"/>
  <c r="D22" i="117" s="1"/>
  <c r="D28" i="117" s="1"/>
  <c r="C15" i="117"/>
  <c r="C21" i="117" s="1"/>
  <c r="C27" i="117" s="1"/>
  <c r="I10" i="113" l="1"/>
  <c r="J10" i="113"/>
  <c r="K10" i="113"/>
  <c r="L10" i="113"/>
  <c r="M10" i="113"/>
  <c r="N10" i="113"/>
  <c r="O10" i="113" s="1"/>
  <c r="C13" i="113"/>
  <c r="C15" i="113" s="1"/>
  <c r="C17" i="113" s="1"/>
  <c r="C12" i="113"/>
  <c r="C14" i="113" s="1"/>
  <c r="C16" i="113" s="1"/>
  <c r="C13" i="115"/>
  <c r="C15" i="115" s="1"/>
  <c r="C17" i="115" s="1"/>
  <c r="C12" i="115"/>
  <c r="C14" i="115" s="1"/>
  <c r="C16" i="115" s="1"/>
  <c r="B13" i="114" l="1"/>
  <c r="A13" i="114"/>
  <c r="B11" i="114"/>
  <c r="A11" i="114"/>
  <c r="G14" i="112"/>
  <c r="E17" i="113" l="1"/>
  <c r="E16" i="113"/>
  <c r="E15" i="113"/>
  <c r="E14" i="113"/>
  <c r="E13" i="113"/>
  <c r="E12" i="113"/>
  <c r="E11" i="113"/>
  <c r="E10" i="113"/>
  <c r="E12" i="115"/>
  <c r="E11" i="115"/>
  <c r="E10" i="115"/>
  <c r="E17" i="115"/>
  <c r="E16" i="115"/>
  <c r="E15" i="115"/>
  <c r="E14" i="115"/>
  <c r="E13" i="115"/>
  <c r="F15" i="120" l="1"/>
  <c r="F13" i="120"/>
  <c r="F12" i="120"/>
  <c r="F11" i="120"/>
  <c r="F10" i="120"/>
  <c r="I18" i="116"/>
  <c r="I21" i="116" s="1"/>
  <c r="F19" i="120" l="1"/>
  <c r="F21" i="120"/>
  <c r="F17" i="120"/>
  <c r="F14" i="120"/>
  <c r="F16" i="120"/>
  <c r="F18" i="120"/>
  <c r="F9" i="117"/>
  <c r="F10" i="116"/>
  <c r="F20" i="120" l="1"/>
  <c r="C11" i="114" l="1"/>
  <c r="C12" i="114"/>
  <c r="I15" i="120" l="1"/>
  <c r="J15" i="120" s="1"/>
  <c r="F15" i="116" l="1"/>
  <c r="F13" i="116"/>
  <c r="F12" i="116"/>
  <c r="F11" i="116"/>
  <c r="F21" i="116" l="1"/>
  <c r="F19" i="116"/>
  <c r="F17" i="116"/>
  <c r="F14" i="116"/>
  <c r="F16" i="116"/>
  <c r="F18" i="116"/>
  <c r="M10" i="115"/>
  <c r="L10" i="115"/>
  <c r="K10" i="115"/>
  <c r="J10" i="115"/>
  <c r="I10" i="115"/>
  <c r="I11" i="114"/>
  <c r="H12" i="114"/>
  <c r="I12" i="114" s="1"/>
  <c r="G15" i="112"/>
  <c r="L15" i="112" s="1"/>
  <c r="M12" i="112"/>
  <c r="L12" i="112"/>
  <c r="J12" i="112"/>
  <c r="I12" i="112"/>
  <c r="H12" i="112"/>
  <c r="K14" i="112"/>
  <c r="I14" i="112"/>
  <c r="M11" i="112"/>
  <c r="L11" i="112"/>
  <c r="K11" i="112"/>
  <c r="I11" i="112"/>
  <c r="H11" i="112"/>
  <c r="N10" i="112"/>
  <c r="J10" i="112"/>
  <c r="H10" i="112"/>
  <c r="G13" i="112"/>
  <c r="N13" i="112" s="1"/>
  <c r="M15" i="112" l="1"/>
  <c r="H13" i="112"/>
  <c r="F20" i="116"/>
  <c r="L14" i="112"/>
  <c r="G17" i="112"/>
  <c r="K17" i="112" s="1"/>
  <c r="M14" i="112"/>
  <c r="H14" i="112"/>
  <c r="H15" i="112"/>
  <c r="H14" i="114"/>
  <c r="G16" i="112"/>
  <c r="I15" i="112"/>
  <c r="G21" i="112"/>
  <c r="J15" i="112"/>
  <c r="J13" i="112"/>
  <c r="B18" i="114"/>
  <c r="A18" i="114"/>
  <c r="B16" i="114"/>
  <c r="A16" i="114"/>
  <c r="B14" i="114"/>
  <c r="A14" i="114"/>
  <c r="B12" i="114"/>
  <c r="A12" i="114"/>
  <c r="B19" i="114"/>
  <c r="A19" i="114"/>
  <c r="B17" i="114"/>
  <c r="A17" i="114"/>
  <c r="B15" i="114"/>
  <c r="A15" i="114"/>
  <c r="G20" i="112" l="1"/>
  <c r="M17" i="112"/>
  <c r="L17" i="112"/>
  <c r="H17" i="112"/>
  <c r="I17" i="112"/>
  <c r="K14" i="115"/>
  <c r="L14" i="115"/>
  <c r="M14" i="115"/>
  <c r="J14" i="115"/>
  <c r="H16" i="114"/>
  <c r="I14" i="114"/>
  <c r="J18" i="112"/>
  <c r="H18" i="112"/>
  <c r="L18" i="112"/>
  <c r="I18" i="112"/>
  <c r="M18" i="112"/>
  <c r="L20" i="112"/>
  <c r="N16" i="112"/>
  <c r="G19" i="112"/>
  <c r="J16" i="112"/>
  <c r="H16" i="112"/>
  <c r="G14" i="122"/>
  <c r="H14" i="122" s="1"/>
  <c r="C14" i="122"/>
  <c r="D14" i="122" s="1"/>
  <c r="H11" i="122"/>
  <c r="D11" i="122"/>
  <c r="K20" i="112" l="1"/>
  <c r="I23" i="112"/>
  <c r="H20" i="112"/>
  <c r="I20" i="112"/>
  <c r="M20" i="112"/>
  <c r="L16" i="115"/>
  <c r="M16" i="115"/>
  <c r="K16" i="115"/>
  <c r="J16" i="115"/>
  <c r="I16" i="114"/>
  <c r="H18" i="114"/>
  <c r="G24" i="112"/>
  <c r="I21" i="112"/>
  <c r="L21" i="112"/>
  <c r="M21" i="112"/>
  <c r="H21" i="112"/>
  <c r="J21" i="112"/>
  <c r="N19" i="112"/>
  <c r="G22" i="112"/>
  <c r="J19" i="112"/>
  <c r="H19" i="112"/>
  <c r="C17" i="122"/>
  <c r="G17" i="122"/>
  <c r="H23" i="112" l="1"/>
  <c r="L23" i="112"/>
  <c r="K23" i="112"/>
  <c r="M23" i="112"/>
  <c r="I18" i="114"/>
  <c r="H20" i="114"/>
  <c r="I20" i="114" s="1"/>
  <c r="H22" i="112"/>
  <c r="N22" i="112"/>
  <c r="J22" i="112"/>
  <c r="M24" i="112"/>
  <c r="H24" i="112"/>
  <c r="J24" i="112"/>
  <c r="L24" i="112"/>
  <c r="I24" i="112"/>
  <c r="C20" i="122"/>
  <c r="D17" i="122"/>
  <c r="H17" i="122"/>
  <c r="G20" i="122"/>
  <c r="H20" i="122" l="1"/>
  <c r="D20" i="122"/>
  <c r="F10" i="117" l="1"/>
  <c r="F11" i="117"/>
  <c r="F15" i="117"/>
  <c r="F22" i="117"/>
  <c r="F17" i="117"/>
  <c r="F16" i="117" l="1"/>
  <c r="F28" i="117"/>
  <c r="F21" i="117" l="1"/>
  <c r="F27" i="117"/>
  <c r="F23" i="117"/>
  <c r="D29" i="117"/>
  <c r="F29" i="117" s="1"/>
  <c r="C14" i="114"/>
  <c r="C16" i="114" s="1"/>
  <c r="C18" i="114" s="1"/>
  <c r="C20" i="114" s="1"/>
  <c r="C13" i="114"/>
  <c r="C15" i="114" s="1"/>
  <c r="C17" i="114" s="1"/>
  <c r="C19" i="114" s="1"/>
  <c r="E12" i="114"/>
  <c r="E14" i="114" s="1"/>
  <c r="E16" i="114" s="1"/>
  <c r="E18" i="114" s="1"/>
  <c r="E20" i="114" s="1"/>
  <c r="E11" i="114"/>
  <c r="E13" i="114" s="1"/>
  <c r="E15" i="114" s="1"/>
  <c r="E17" i="114" s="1"/>
  <c r="E19" i="114" s="1"/>
  <c r="I18" i="117" l="1"/>
  <c r="I24" i="117" s="1"/>
  <c r="I16" i="117"/>
  <c r="I22" i="117" s="1"/>
  <c r="I28" i="117" s="1"/>
  <c r="I15" i="117"/>
  <c r="I21" i="117" s="1"/>
  <c r="I14" i="117"/>
  <c r="I20" i="117" s="1"/>
  <c r="J8" i="117"/>
  <c r="J9" i="117"/>
  <c r="J11" i="116"/>
  <c r="J12" i="120"/>
  <c r="J10" i="120"/>
  <c r="I18" i="120"/>
  <c r="I21" i="120" s="1"/>
  <c r="I17" i="120"/>
  <c r="I13" i="120"/>
  <c r="I16" i="120" s="1"/>
  <c r="I19" i="120" s="1"/>
  <c r="G10" i="121"/>
  <c r="G12" i="121" s="1"/>
  <c r="J14" i="117" l="1"/>
  <c r="J20" i="117"/>
  <c r="J19" i="120"/>
  <c r="J13" i="120"/>
  <c r="J16" i="120"/>
  <c r="I17" i="116"/>
  <c r="I20" i="116" s="1"/>
  <c r="S18" i="116" l="1"/>
  <c r="J26" i="117"/>
  <c r="I9" i="121" l="1"/>
  <c r="O19" i="117"/>
  <c r="Q12" i="117"/>
  <c r="R13" i="117"/>
  <c r="O12" i="117" l="1"/>
  <c r="P12" i="117"/>
  <c r="S24" i="117"/>
  <c r="S12" i="117"/>
  <c r="Q18" i="117"/>
  <c r="S18" i="117"/>
  <c r="P18" i="117"/>
  <c r="O18" i="117"/>
  <c r="P19" i="117"/>
  <c r="R19" i="117"/>
  <c r="H9" i="121"/>
  <c r="N19" i="117"/>
  <c r="N13" i="117"/>
  <c r="O13" i="117"/>
  <c r="P13" i="117"/>
  <c r="J9" i="121"/>
  <c r="T12" i="116"/>
  <c r="O11" i="116"/>
  <c r="O24" i="117" l="1"/>
  <c r="P24" i="117"/>
  <c r="Q24" i="117"/>
  <c r="N12" i="116"/>
  <c r="L12" i="116"/>
  <c r="M11" i="116"/>
  <c r="Q11" i="116"/>
  <c r="L11" i="116"/>
  <c r="N11" i="116"/>
  <c r="P11" i="116"/>
  <c r="K12" i="116"/>
  <c r="S12" i="116"/>
  <c r="M12" i="116"/>
  <c r="K9" i="117"/>
  <c r="P25" i="117" l="1"/>
  <c r="N25" i="117"/>
  <c r="O25" i="117"/>
  <c r="R25" i="117"/>
  <c r="K11" i="120"/>
  <c r="K14" i="120"/>
  <c r="H12" i="113" l="1"/>
  <c r="K12" i="113" s="1"/>
  <c r="N12" i="113" l="1"/>
  <c r="O12" i="113" s="1"/>
  <c r="J12" i="113"/>
  <c r="M12" i="113"/>
  <c r="I12" i="113"/>
  <c r="L12" i="113"/>
  <c r="D14" i="112" l="1"/>
  <c r="C10" i="121"/>
  <c r="D17" i="112" l="1"/>
  <c r="C11" i="121"/>
  <c r="C12" i="121" s="1"/>
  <c r="D9" i="121"/>
  <c r="D10" i="121" s="1"/>
  <c r="D11" i="121" s="1"/>
  <c r="D12" i="121" s="1"/>
  <c r="D20" i="112" l="1"/>
  <c r="H11" i="121" l="1"/>
  <c r="J11" i="121"/>
  <c r="I11" i="121"/>
  <c r="D23" i="112"/>
  <c r="I12" i="121" l="1"/>
  <c r="J12" i="121"/>
  <c r="H12" i="121"/>
  <c r="L10" i="117" l="1"/>
  <c r="M10" i="117"/>
  <c r="K10" i="117"/>
  <c r="K17" i="120"/>
  <c r="J18" i="120"/>
  <c r="J20" i="116" l="1"/>
  <c r="P14" i="116"/>
  <c r="N14" i="116"/>
  <c r="L14" i="116"/>
  <c r="Q14" i="116"/>
  <c r="M14" i="116"/>
  <c r="O14" i="116"/>
  <c r="J14" i="116"/>
  <c r="S15" i="116"/>
  <c r="M15" i="116"/>
  <c r="K15" i="116"/>
  <c r="N15" i="116"/>
  <c r="L15" i="116"/>
  <c r="T15" i="116"/>
  <c r="M20" i="116"/>
  <c r="L20" i="116"/>
  <c r="T17" i="117"/>
  <c r="Q17" i="116"/>
  <c r="O17" i="116"/>
  <c r="M17" i="116"/>
  <c r="J17" i="116"/>
  <c r="P17" i="116"/>
  <c r="L17" i="116"/>
  <c r="N17" i="116"/>
  <c r="N21" i="116"/>
  <c r="L21" i="116"/>
  <c r="M21" i="116"/>
  <c r="K21" i="116"/>
  <c r="T21" i="116"/>
  <c r="S21" i="116"/>
  <c r="N18" i="116"/>
  <c r="T18" i="116"/>
  <c r="M18" i="116"/>
  <c r="L18" i="116"/>
  <c r="K18" i="116"/>
  <c r="J15" i="117"/>
  <c r="K15" i="117"/>
  <c r="J21" i="117"/>
  <c r="K21" i="117"/>
  <c r="M16" i="117"/>
  <c r="L16" i="117"/>
  <c r="K16" i="117"/>
  <c r="K20" i="120"/>
  <c r="P20" i="116" l="1"/>
  <c r="O20" i="116"/>
  <c r="N20" i="116"/>
  <c r="Q20" i="116"/>
  <c r="K29" i="117"/>
  <c r="L22" i="117"/>
  <c r="M22" i="117"/>
  <c r="K22" i="117"/>
  <c r="K27" i="117"/>
  <c r="J27" i="117"/>
  <c r="J21" i="120"/>
  <c r="L28" i="117" l="1"/>
  <c r="M28" i="117"/>
  <c r="K28" i="117"/>
  <c r="H14" i="113" l="1"/>
  <c r="H16" i="113" l="1"/>
  <c r="N14" i="113"/>
  <c r="O14" i="113" s="1"/>
  <c r="J14" i="113"/>
  <c r="M14" i="113"/>
  <c r="I14" i="113"/>
  <c r="L14" i="113"/>
  <c r="K14" i="113"/>
  <c r="L16" i="113" l="1"/>
  <c r="J16" i="113"/>
  <c r="I16" i="113"/>
  <c r="K16" i="113"/>
  <c r="N16" i="113"/>
  <c r="O16" i="113" s="1"/>
  <c r="M16" i="113"/>
  <c r="H10" i="121" l="1"/>
  <c r="J10" i="121"/>
  <c r="I10" i="121"/>
</calcChain>
</file>

<file path=xl/comments1.xml><?xml version="1.0" encoding="utf-8"?>
<comments xmlns="http://schemas.openxmlformats.org/spreadsheetml/2006/main">
  <authors>
    <author>Nguyen Thi Yen Nhi (VN)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Nguyen Thi Yen Nhi (VN):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<sst xmlns="http://schemas.openxmlformats.org/spreadsheetml/2006/main" count="850" uniqueCount="287">
  <si>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</si>
  <si>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</si>
  <si>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</si>
  <si>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</si>
  <si>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</si>
  <si>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</si>
  <si>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</si>
  <si>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</si>
  <si>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</si>
  <si>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</si>
  <si>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</si>
  <si>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</si>
  <si>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</si>
  <si>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</si>
  <si>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</si>
  <si>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</si>
  <si>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</si>
  <si>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</si>
  <si>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</si>
  <si>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</si>
  <si>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</si>
  <si>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</si>
  <si>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</si>
  <si>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</si>
  <si>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</si>
  <si>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</si>
  <si>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</si>
  <si>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</si>
  <si>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</si>
  <si>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</si>
  <si>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</si>
  <si>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</si>
  <si>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</si>
  <si>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</si>
  <si>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</si>
  <si>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</si>
  <si>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</si>
  <si>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FEEDER (CV2)</t>
  </si>
  <si>
    <t>T/S QINGDAO</t>
  </si>
  <si>
    <t>TAO</t>
  </si>
  <si>
    <t>Colon Container Terminal</t>
  </si>
  <si>
    <t>MON</t>
  </si>
  <si>
    <t>SAT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</si>
  <si>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</si>
  <si>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</si>
  <si>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</si>
  <si>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</si>
  <si>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</si>
  <si>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</si>
  <si>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</si>
  <si>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</si>
  <si>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</si>
  <si>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FEEDER (CV2-N &amp; CV2-E)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</si>
  <si>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</si>
  <si>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</si>
  <si>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</si>
  <si>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</si>
  <si>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</si>
  <si>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</si>
  <si>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</si>
  <si>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</si>
  <si>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</si>
  <si>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</si>
  <si>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</si>
  <si>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</si>
  <si>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</si>
  <si>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HIEP PHUOC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</si>
  <si>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</si>
  <si>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</si>
  <si>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</si>
  <si>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</si>
  <si>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</si>
  <si>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</si>
  <si>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</si>
  <si>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</si>
  <si>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</si>
  <si>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</si>
  <si>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</si>
  <si>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</si>
  <si>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>SUN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</si>
  <si>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</si>
  <si>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</si>
  <si>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</si>
  <si>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</si>
  <si>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FEEDER
(QVS - VTS - IHX)</t>
  </si>
  <si>
    <t>DURBAN</t>
  </si>
  <si>
    <t>CAPE TOWN</t>
  </si>
  <si>
    <t>POINTE NOIRE</t>
  </si>
  <si>
    <t xml:space="preserve">WEST AFRICA 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</si>
  <si>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</si>
  <si>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</si>
  <si>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</si>
  <si>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</si>
  <si>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</si>
  <si>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</si>
  <si>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</si>
  <si>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</si>
  <si>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FEEDER
(VTS)</t>
  </si>
  <si>
    <t>T/S PORT KELANG</t>
  </si>
  <si>
    <t>PKG</t>
  </si>
  <si>
    <t>TEMA</t>
  </si>
  <si>
    <t>MOMBASA</t>
  </si>
  <si>
    <t>ESA</t>
  </si>
  <si>
    <t>ESA2</t>
  </si>
  <si>
    <t>ZAX3</t>
  </si>
  <si>
    <t xml:space="preserve">ZAX2 </t>
  </si>
  <si>
    <t>WAX2</t>
  </si>
  <si>
    <t>WAX3</t>
  </si>
  <si>
    <t>WAX4</t>
  </si>
  <si>
    <t>WAX1</t>
  </si>
  <si>
    <t xml:space="preserve">WAX1 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</si>
  <si>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</si>
  <si>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</si>
  <si>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</si>
  <si>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</si>
  <si>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</si>
  <si>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</si>
  <si>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</si>
  <si>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</si>
  <si>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</si>
  <si>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</si>
  <si>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EAX3-W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</si>
  <si>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</si>
  <si>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</si>
  <si>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</si>
  <si>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</si>
  <si>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LADY OF LUCK</t>
  </si>
  <si>
    <t>MANZANILLO, MX via SHA (WSA Service)</t>
  </si>
  <si>
    <t>FEEDER (CV2-E)</t>
  </si>
  <si>
    <t>SHANGHAI</t>
  </si>
  <si>
    <t>MANZANILLO, MX (ZLO04)</t>
  </si>
  <si>
    <t>WSA-E</t>
  </si>
  <si>
    <t>CSCL MANZANILLO</t>
  </si>
  <si>
    <t>BLANK SAILING</t>
  </si>
  <si>
    <t>22:00 FRI in TCHP // 04:00 AM FRI in CAT LAI // 22:00 PM THU at TRANSIMEX, TANAMEXCO (don’t accept ICD PHUOCLONG /BINHDUONG)</t>
  </si>
  <si>
    <t>CSCL LIMA</t>
  </si>
  <si>
    <t>CAPE FERROL</t>
  </si>
  <si>
    <t>SANTA LOUKIA</t>
  </si>
  <si>
    <t>CSCL SAO PAULO</t>
  </si>
  <si>
    <t>CSCL PANAMA</t>
  </si>
  <si>
    <t>LAKONIA</t>
  </si>
  <si>
    <t>147E</t>
  </si>
  <si>
    <t>CAPE FAWLEY</t>
  </si>
  <si>
    <t>GREEN HORIZON</t>
  </si>
  <si>
    <t xml:space="preserve"> LADY OF LUCK</t>
  </si>
  <si>
    <t>ITAL LIBERA</t>
  </si>
  <si>
    <t>COSCO IZMIR</t>
  </si>
  <si>
    <t xml:space="preserve"> 
059W</t>
  </si>
  <si>
    <t>111W</t>
  </si>
  <si>
    <t>064N</t>
  </si>
  <si>
    <t xml:space="preserve">	
CSCL MANZANILLO</t>
  </si>
  <si>
    <t>XIN YA ZHOU</t>
  </si>
  <si>
    <t>ZHONG HANG SHENG</t>
  </si>
  <si>
    <t>1067N</t>
  </si>
  <si>
    <t>TBA</t>
  </si>
  <si>
    <t>065E</t>
  </si>
  <si>
    <t>KOTA CEPAT</t>
  </si>
  <si>
    <t>1001E</t>
  </si>
  <si>
    <t>077E</t>
  </si>
  <si>
    <t>COSCO GUANGZHOU</t>
  </si>
  <si>
    <t>101E</t>
  </si>
  <si>
    <t>111S</t>
  </si>
  <si>
    <t>104S</t>
  </si>
  <si>
    <t>112S</t>
  </si>
  <si>
    <t>DOLPHIN II</t>
  </si>
  <si>
    <t>COSCO ASHDOD</t>
  </si>
  <si>
    <t xml:space="preserve"> APL SANTIAGO</t>
  </si>
  <si>
    <t>CSCL AFRICA</t>
  </si>
  <si>
    <t>047W</t>
  </si>
  <si>
    <t xml:space="preserve"> 
04F8VW1MA</t>
  </si>
  <si>
    <t>JOHANNES MAERSK</t>
  </si>
  <si>
    <t>AREOPOLIS</t>
  </si>
  <si>
    <t>413W</t>
  </si>
  <si>
    <t>065N</t>
  </si>
  <si>
    <t>133N</t>
  </si>
  <si>
    <t>077N</t>
  </si>
  <si>
    <t>CSCL CALLAO</t>
  </si>
  <si>
    <t>EVER URANUS</t>
  </si>
  <si>
    <t>0519-143E</t>
  </si>
  <si>
    <t>EVER URBAN</t>
  </si>
  <si>
    <t>0520-163E</t>
  </si>
  <si>
    <t>TAL UNIVERSO</t>
  </si>
  <si>
    <t>0521-147E</t>
  </si>
  <si>
    <t>ITAL USODIMARE</t>
  </si>
  <si>
    <t>0522-146E</t>
  </si>
  <si>
    <t>1067E</t>
  </si>
  <si>
    <t>076E</t>
  </si>
  <si>
    <t>063E</t>
  </si>
  <si>
    <t>049E</t>
  </si>
  <si>
    <t>WAN HAI 612</t>
  </si>
  <si>
    <t>058E</t>
  </si>
  <si>
    <t>KOTA CAHAYA</t>
  </si>
  <si>
    <t>Blank sailing</t>
  </si>
  <si>
    <t>RDO CONCORD</t>
  </si>
  <si>
    <t>004E</t>
  </si>
  <si>
    <t>CMA CGM COCHIN</t>
  </si>
  <si>
    <t>0MH83E1MA</t>
  </si>
  <si>
    <t>APL ESPLANADE</t>
  </si>
  <si>
    <t>0MH85E1MA</t>
  </si>
  <si>
    <t>CMA CGM MUMBAI</t>
  </si>
  <si>
    <t>0MH87E1MA</t>
  </si>
  <si>
    <t>CMA CGM PUGET</t>
  </si>
  <si>
    <t>0MH89E1MA</t>
  </si>
  <si>
    <t>CMA CGM TUTICORIN</t>
  </si>
  <si>
    <t>0MH8BE1MA</t>
  </si>
  <si>
    <t>EVER LEGION</t>
  </si>
  <si>
    <t xml:space="preserve"> 
EVER LADEN</t>
  </si>
  <si>
    <t xml:space="preserve"> 
1002E</t>
  </si>
  <si>
    <t>EVER LENIENT</t>
  </si>
  <si>
    <t xml:space="preserve"> 1003E</t>
  </si>
  <si>
    <t>EVER LUCENT</t>
  </si>
  <si>
    <t>1004E</t>
  </si>
  <si>
    <t xml:space="preserve"> 
EVER FOREVER</t>
  </si>
  <si>
    <t>1005E</t>
  </si>
  <si>
    <t>APL VANCOUVER</t>
  </si>
  <si>
    <t>0VC97E1MA</t>
  </si>
  <si>
    <t>XIN OU ZHOU</t>
  </si>
  <si>
    <t>050E</t>
  </si>
  <si>
    <t>XIN FEI ZHOU</t>
  </si>
  <si>
    <t>LLOYD DON PASCUALE</t>
  </si>
  <si>
    <t>019E</t>
  </si>
  <si>
    <t xml:space="preserve"> COSCO NEW YORK 
XIN LOS ANGELES</t>
  </si>
  <si>
    <t>114E 
148E</t>
  </si>
  <si>
    <t>BLANK SAILLING</t>
  </si>
  <si>
    <t>APL SALALAH</t>
  </si>
  <si>
    <t>0PP9BE1MA</t>
  </si>
  <si>
    <t>CSCL ZEEBRUGGE</t>
  </si>
  <si>
    <t>034E</t>
  </si>
  <si>
    <t xml:space="preserve">	
GREEN HORIZON</t>
  </si>
  <si>
    <t>105S</t>
  </si>
  <si>
    <t>152S</t>
  </si>
  <si>
    <t>053S</t>
  </si>
  <si>
    <t>106S</t>
  </si>
  <si>
    <t>RHL CONCORDIA</t>
  </si>
  <si>
    <t>111E</t>
  </si>
  <si>
    <t>103S</t>
  </si>
  <si>
    <t>054S</t>
  </si>
  <si>
    <t>153S</t>
  </si>
  <si>
    <t>ZIM SHANGHAI</t>
  </si>
  <si>
    <t>116E</t>
  </si>
  <si>
    <t>002E</t>
  </si>
  <si>
    <t>MOL EARNEST</t>
  </si>
  <si>
    <t>060E</t>
  </si>
  <si>
    <t xml:space="preserve"> 
KOTA LANGSAR</t>
  </si>
  <si>
    <t>075E</t>
  </si>
  <si>
    <t>KOTA LAWA</t>
  </si>
  <si>
    <t>066E</t>
  </si>
  <si>
    <t>MEDITERRANEAN BRIDGE 
COSCO KOREA</t>
  </si>
  <si>
    <t>04F8IE1MA
 070E</t>
  </si>
  <si>
    <t>NAVIOS UNITE 
SANTA TERESA</t>
  </si>
  <si>
    <t>04F8OE1MA
 112E</t>
  </si>
  <si>
    <t>VULPECULA</t>
  </si>
  <si>
    <t>103E</t>
  </si>
  <si>
    <t>KOTA LAYANG</t>
  </si>
  <si>
    <t>001E</t>
  </si>
  <si>
    <t>HARPY HUNTER</t>
  </si>
  <si>
    <t>105E</t>
  </si>
  <si>
    <t>NAVIOS DESTINY</t>
  </si>
  <si>
    <t>068E</t>
  </si>
  <si>
    <t>EVER LIFTING</t>
  </si>
  <si>
    <t>1418-039E</t>
  </si>
  <si>
    <t>COSCO SHIPPING THAMES</t>
  </si>
  <si>
    <t>017E</t>
  </si>
  <si>
    <t>COSCO SHIPPING VOLGA</t>
  </si>
  <si>
    <t>018E</t>
  </si>
  <si>
    <t>EVER LOVELY</t>
  </si>
  <si>
    <t>1421-035E</t>
  </si>
  <si>
    <t>EVER STEADY</t>
  </si>
  <si>
    <t>0098-088E</t>
  </si>
  <si>
    <t>SWANSEA</t>
  </si>
  <si>
    <t>0BD8ZE1MA</t>
  </si>
  <si>
    <t>KOTA CEMPAKA</t>
  </si>
  <si>
    <t>0048E</t>
  </si>
  <si>
    <t>EXPRESS SPAIN</t>
  </si>
  <si>
    <t>1917W</t>
  </si>
  <si>
    <t>NORTHERN PRECISION</t>
  </si>
  <si>
    <t>114W</t>
  </si>
  <si>
    <t>COSCO FUZHOU</t>
  </si>
  <si>
    <t>116W</t>
  </si>
  <si>
    <t>HSL PARATY</t>
  </si>
  <si>
    <t>115W</t>
  </si>
  <si>
    <t>ELLA</t>
  </si>
  <si>
    <t>035W</t>
  </si>
  <si>
    <t>NAVIOS MAGNOLIA</t>
  </si>
  <si>
    <t>104W</t>
  </si>
  <si>
    <t>ELENI T</t>
  </si>
  <si>
    <t>JADRANA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</si>
</sst>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8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color rgb="FF99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gray0625">
        <bgColor theme="0"/>
      </patternFill>
    </fill>
    <fill>
      <patternFill patternType="gray0625">
        <bgColor auto="1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2">
    <xf numFmtId="0" fontId="0" fillId="0" borderId="0" xfId="0"/>
    <xf numFmtId="0" fontId="44" fillId="24" borderId="0" xfId="135" applyFont="1" applyFill="1" applyBorder="1" applyAlignment="1">
      <alignment vertical="center"/>
    </xf>
    <xf numFmtId="165" fontId="44" fillId="24" borderId="0" xfId="133" applyNumberFormat="1" applyFont="1" applyFill="1" applyBorder="1" applyAlignment="1">
      <alignment vertical="center"/>
    </xf>
    <xf numFmtId="166" fontId="44" fillId="24" borderId="0" xfId="0" applyNumberFormat="1" applyFont="1" applyFill="1" applyBorder="1" applyAlignment="1">
      <alignment horizontal="center" vertical="center"/>
    </xf>
    <xf numFmtId="0" fontId="8" fillId="0" borderId="0" xfId="23" applyFont="1" applyFill="1"/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7" fillId="0" borderId="0" xfId="0" applyFont="1" applyFill="1"/>
    <xf numFmtId="0" fontId="7" fillId="0" borderId="0" xfId="26" applyFont="1" applyFill="1" applyAlignment="1">
      <alignment vertical="center"/>
    </xf>
    <xf numFmtId="0" fontId="8" fillId="0" borderId="0" xfId="23" applyFont="1" applyFill="1" applyAlignment="1">
      <alignment vertical="center"/>
    </xf>
    <xf numFmtId="0" fontId="7" fillId="0" borderId="0" xfId="28" applyFont="1" applyFill="1" applyAlignment="1">
      <alignment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0" fontId="6" fillId="0" borderId="0" xfId="25" applyFont="1" applyFill="1" applyBorder="1" applyAlignment="1">
      <alignment horizontal="center"/>
    </xf>
    <xf numFmtId="0" fontId="10" fillId="0" borderId="0" xfId="25" applyFont="1" applyFill="1"/>
    <xf numFmtId="166" fontId="6" fillId="0" borderId="0" xfId="24" applyNumberFormat="1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8" fillId="0" borderId="0" xfId="23" applyFont="1" applyFill="1" applyAlignment="1">
      <alignment horizontal="center"/>
    </xf>
    <xf numFmtId="0" fontId="8" fillId="0" borderId="0" xfId="23" applyFont="1" applyFill="1" applyAlignment="1">
      <alignment horizontal="right"/>
    </xf>
    <xf numFmtId="0" fontId="49" fillId="0" borderId="0" xfId="23" applyFont="1" applyFill="1"/>
    <xf numFmtId="0" fontId="6" fillId="0" borderId="0" xfId="23" applyFont="1" applyFill="1" applyBorder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 applyFill="1"/>
    <xf numFmtId="0" fontId="8" fillId="0" borderId="0" xfId="0" applyFont="1" applyFill="1"/>
    <xf numFmtId="0" fontId="6" fillId="0" borderId="0" xfId="23" applyFont="1" applyFill="1" applyBorder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Fill="1" applyAlignment="1">
      <alignment horizontal="right" vertical="center"/>
    </xf>
    <xf numFmtId="0" fontId="9" fillId="0" borderId="0" xfId="26" applyFont="1" applyFill="1" applyAlignment="1">
      <alignment vertical="center"/>
    </xf>
    <xf numFmtId="0" fontId="9" fillId="0" borderId="0" xfId="26" applyFont="1" applyFill="1" applyBorder="1" applyAlignment="1">
      <alignment vertical="center"/>
    </xf>
    <xf numFmtId="0" fontId="48" fillId="0" borderId="0" xfId="26" applyFont="1" applyFill="1" applyBorder="1" applyAlignment="1">
      <alignment vertical="center"/>
    </xf>
    <xf numFmtId="0" fontId="52" fillId="0" borderId="0" xfId="26" applyFont="1" applyFill="1" applyBorder="1" applyAlignment="1">
      <alignment vertical="center"/>
    </xf>
    <xf numFmtId="0" fontId="9" fillId="0" borderId="0" xfId="26" applyFont="1" applyFill="1" applyAlignment="1">
      <alignment horizontal="right" vertical="center"/>
    </xf>
    <xf numFmtId="1" fontId="8" fillId="0" borderId="0" xfId="28" applyNumberFormat="1" applyFont="1" applyFill="1" applyAlignment="1">
      <alignment horizontal="left" vertical="center"/>
    </xf>
    <xf numFmtId="0" fontId="9" fillId="0" borderId="0" xfId="28" applyFont="1" applyFill="1" applyAlignment="1">
      <alignment vertical="center"/>
    </xf>
    <xf numFmtId="0" fontId="6" fillId="0" borderId="0" xfId="26" applyFont="1" applyFill="1" applyBorder="1" applyAlignment="1">
      <alignment vertical="center"/>
    </xf>
    <xf numFmtId="0" fontId="8" fillId="0" borderId="0" xfId="28" applyFont="1" applyFill="1" applyAlignment="1">
      <alignment vertical="center"/>
    </xf>
    <xf numFmtId="0" fontId="9" fillId="0" borderId="0" xfId="26" applyFont="1" applyFill="1" applyBorder="1" applyAlignment="1">
      <alignment horizontal="right" vertical="center"/>
    </xf>
    <xf numFmtId="16" fontId="53" fillId="0" borderId="0" xfId="23" applyNumberFormat="1" applyFont="1" applyFill="1" applyBorder="1" applyAlignment="1">
      <alignment horizontal="center"/>
    </xf>
    <xf numFmtId="0" fontId="7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8" fillId="0" borderId="0" xfId="25" applyFont="1" applyFill="1" applyBorder="1"/>
    <xf numFmtId="0" fontId="18" fillId="0" borderId="0" xfId="25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Continuous"/>
    </xf>
    <xf numFmtId="0" fontId="10" fillId="0" borderId="0" xfId="24" applyFont="1" applyFill="1"/>
    <xf numFmtId="0" fontId="8" fillId="0" borderId="0" xfId="0" applyFont="1" applyFill="1" applyAlignment="1">
      <alignment horizontal="right"/>
    </xf>
    <xf numFmtId="1" fontId="54" fillId="0" borderId="0" xfId="28" applyNumberFormat="1" applyFont="1" applyFill="1" applyBorder="1" applyAlignment="1">
      <alignment horizontal="left" vertical="center"/>
    </xf>
    <xf numFmtId="0" fontId="49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0" fontId="9" fillId="0" borderId="0" xfId="23" applyFont="1" applyFill="1" applyAlignment="1">
      <alignment horizontal="left"/>
    </xf>
    <xf numFmtId="0" fontId="6" fillId="0" borderId="0" xfId="24" applyFont="1" applyFill="1" applyAlignment="1">
      <alignment horizontal="centerContinuous"/>
    </xf>
    <xf numFmtId="0" fontId="8" fillId="0" borderId="0" xfId="23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8" fillId="0" borderId="0" xfId="136" applyFont="1" applyFill="1" applyAlignment="1">
      <alignment horizontal="left" vertical="center"/>
    </xf>
    <xf numFmtId="0" fontId="6" fillId="0" borderId="0" xfId="135" applyFont="1" applyFill="1" applyAlignment="1">
      <alignment horizontal="left" vertical="center"/>
    </xf>
    <xf numFmtId="0" fontId="7" fillId="0" borderId="0" xfId="134" applyFont="1" applyFill="1" applyAlignment="1">
      <alignment horizontal="left" vertical="center"/>
    </xf>
    <xf numFmtId="0" fontId="7" fillId="0" borderId="0" xfId="23" applyFont="1" applyFill="1" applyAlignment="1">
      <alignment horizontal="left" vertical="center"/>
    </xf>
    <xf numFmtId="0" fontId="7" fillId="0" borderId="0" xfId="28" applyFont="1" applyFill="1" applyAlignment="1">
      <alignment horizontal="left" vertical="center"/>
    </xf>
    <xf numFmtId="0" fontId="5" fillId="0" borderId="0" xfId="27" applyFont="1"/>
    <xf numFmtId="0" fontId="5" fillId="0" borderId="0" xfId="27" applyFont="1" applyAlignme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 applyBorder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Border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1" fillId="0" borderId="0" xfId="27" applyFont="1"/>
    <xf numFmtId="0" fontId="62" fillId="0" borderId="0" xfId="27" applyFont="1"/>
    <xf numFmtId="0" fontId="65" fillId="0" borderId="0" xfId="27" applyFont="1"/>
    <xf numFmtId="0" fontId="60" fillId="0" borderId="0" xfId="27" applyFont="1"/>
    <xf numFmtId="0" fontId="44" fillId="0" borderId="0" xfId="0" applyFont="1" applyBorder="1" applyAlignment="1">
      <alignment vertical="center"/>
    </xf>
    <xf numFmtId="166" fontId="44" fillId="26" borderId="0" xfId="0" applyNumberFormat="1" applyFont="1" applyFill="1" applyBorder="1" applyAlignment="1">
      <alignment vertical="center"/>
    </xf>
    <xf numFmtId="0" fontId="63" fillId="26" borderId="0" xfId="0" applyFont="1" applyFill="1" applyBorder="1" applyAlignment="1">
      <alignment horizontal="left"/>
    </xf>
    <xf numFmtId="16" fontId="63" fillId="0" borderId="0" xfId="27" applyNumberFormat="1" applyFont="1" applyFill="1" applyBorder="1" applyAlignment="1">
      <alignment horizontal="center"/>
    </xf>
    <xf numFmtId="16" fontId="63" fillId="0" borderId="0" xfId="24" quotePrefix="1" applyNumberFormat="1" applyFont="1" applyBorder="1" applyAlignment="1">
      <alignment horizontal="center"/>
    </xf>
    <xf numFmtId="16" fontId="63" fillId="0" borderId="0" xfId="27" applyNumberFormat="1" applyFont="1" applyBorder="1" applyAlignment="1">
      <alignment horizontal="center"/>
    </xf>
    <xf numFmtId="0" fontId="64" fillId="26" borderId="0" xfId="27" applyFont="1" applyFill="1" applyBorder="1" applyAlignment="1">
      <alignment horizontal="center"/>
    </xf>
    <xf numFmtId="165" fontId="66" fillId="0" borderId="0" xfId="24" applyNumberFormat="1" applyFont="1" applyFill="1" applyBorder="1" applyAlignment="1">
      <alignment horizontal="left"/>
    </xf>
    <xf numFmtId="0" fontId="68" fillId="25" borderId="0" xfId="28" applyFont="1" applyFill="1" applyBorder="1" applyAlignment="1">
      <alignment horizontal="right" vertical="center"/>
    </xf>
    <xf numFmtId="0" fontId="69" fillId="24" borderId="0" xfId="26" applyFont="1" applyFill="1" applyBorder="1" applyAlignment="1">
      <alignment vertical="center"/>
    </xf>
    <xf numFmtId="0" fontId="5" fillId="25" borderId="0" xfId="24" applyFont="1" applyFill="1" applyBorder="1" applyAlignment="1">
      <alignment horizontal="left"/>
    </xf>
    <xf numFmtId="0" fontId="5" fillId="25" borderId="0" xfId="24" applyFont="1" applyFill="1" applyBorder="1"/>
    <xf numFmtId="0" fontId="5" fillId="25" borderId="0" xfId="23" applyFont="1" applyFill="1"/>
    <xf numFmtId="0" fontId="43" fillId="24" borderId="0" xfId="26" applyFont="1" applyFill="1" applyBorder="1" applyAlignment="1">
      <alignment vertical="center"/>
    </xf>
    <xf numFmtId="0" fontId="58" fillId="24" borderId="0" xfId="26" applyFont="1" applyFill="1" applyBorder="1" applyAlignment="1">
      <alignment vertical="center"/>
    </xf>
    <xf numFmtId="0" fontId="70" fillId="24" borderId="0" xfId="23" applyFont="1" applyFill="1" applyBorder="1" applyAlignment="1">
      <alignment horizontal="right" vertical="center"/>
    </xf>
    <xf numFmtId="0" fontId="46" fillId="24" borderId="0" xfId="26" applyFont="1" applyFill="1" applyBorder="1" applyAlignment="1">
      <alignment vertical="center"/>
    </xf>
    <xf numFmtId="0" fontId="56" fillId="24" borderId="0" xfId="26" applyFont="1" applyFill="1" applyBorder="1" applyAlignment="1">
      <alignment vertical="center"/>
    </xf>
    <xf numFmtId="0" fontId="71" fillId="24" borderId="0" xfId="23" applyFont="1" applyFill="1" applyBorder="1" applyAlignment="1">
      <alignment horizontal="right" vertical="center"/>
    </xf>
    <xf numFmtId="0" fontId="5" fillId="25" borderId="0" xfId="23" applyFont="1" applyFill="1" applyBorder="1"/>
    <xf numFmtId="0" fontId="72" fillId="24" borderId="0" xfId="26" applyFont="1" applyFill="1" applyBorder="1" applyAlignment="1">
      <alignment vertical="center"/>
    </xf>
    <xf numFmtId="165" fontId="72" fillId="25" borderId="0" xfId="24" applyNumberFormat="1" applyFont="1" applyFill="1" applyBorder="1" applyAlignment="1">
      <alignment horizontal="left"/>
    </xf>
    <xf numFmtId="0" fontId="14" fillId="25" borderId="0" xfId="23" applyFont="1" applyFill="1" applyBorder="1" applyAlignment="1">
      <alignment vertical="center"/>
    </xf>
    <xf numFmtId="0" fontId="58" fillId="25" borderId="0" xfId="0" applyFont="1" applyFill="1" applyBorder="1" applyAlignment="1">
      <alignment horizontal="center"/>
    </xf>
    <xf numFmtId="0" fontId="56" fillId="25" borderId="0" xfId="0" applyFont="1" applyFill="1" applyBorder="1" applyAlignment="1">
      <alignment horizontal="center"/>
    </xf>
    <xf numFmtId="0" fontId="69" fillId="25" borderId="0" xfId="28" applyFont="1" applyFill="1" applyBorder="1" applyAlignment="1">
      <alignment horizontal="left" vertical="center"/>
    </xf>
    <xf numFmtId="0" fontId="74" fillId="24" borderId="0" xfId="23" applyFont="1" applyFill="1" applyBorder="1" applyAlignment="1">
      <alignment horizontal="right" vertical="center"/>
    </xf>
    <xf numFmtId="0" fontId="61" fillId="25" borderId="0" xfId="23" applyFont="1" applyFill="1" applyBorder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Border="1" applyAlignment="1">
      <alignment horizontal="center" vertical="center"/>
    </xf>
    <xf numFmtId="0" fontId="75" fillId="26" borderId="0" xfId="27" applyFont="1" applyFill="1" applyBorder="1" applyAlignment="1">
      <alignment horizontal="center" vertical="center"/>
    </xf>
    <xf numFmtId="16" fontId="75" fillId="0" borderId="0" xfId="27" applyNumberFormat="1" applyFont="1" applyBorder="1" applyAlignment="1">
      <alignment horizontal="center" vertical="center"/>
    </xf>
    <xf numFmtId="16" fontId="75" fillId="26" borderId="0" xfId="0" applyNumberFormat="1" applyFont="1" applyFill="1" applyBorder="1" applyAlignment="1">
      <alignment horizontal="center" vertical="center"/>
    </xf>
    <xf numFmtId="0" fontId="5" fillId="0" borderId="0" xfId="27" applyFont="1" applyBorder="1"/>
    <xf numFmtId="0" fontId="44" fillId="0" borderId="0" xfId="23" applyFont="1" applyFill="1" applyBorder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 wrapText="1"/>
    </xf>
    <xf numFmtId="0" fontId="60" fillId="0" borderId="0" xfId="27" applyFont="1" applyFill="1" applyBorder="1" applyAlignment="1">
      <alignment horizontal="center" vertical="center" wrapText="1"/>
    </xf>
    <xf numFmtId="0" fontId="5" fillId="0" borderId="0" xfId="27" applyFont="1" applyBorder="1" applyAlignment="1">
      <alignment vertical="center"/>
    </xf>
    <xf numFmtId="0" fontId="5" fillId="0" borderId="0" xfId="27" applyFont="1" applyAlignment="1">
      <alignment vertical="center"/>
    </xf>
    <xf numFmtId="0" fontId="60" fillId="0" borderId="0" xfId="27" applyFont="1" applyBorder="1" applyAlignment="1">
      <alignment vertical="center"/>
    </xf>
    <xf numFmtId="16" fontId="56" fillId="26" borderId="0" xfId="24" applyNumberFormat="1" applyFont="1" applyFill="1" applyBorder="1" applyAlignment="1">
      <alignment horizontal="center" vertical="center"/>
    </xf>
    <xf numFmtId="166" fontId="56" fillId="24" borderId="0" xfId="0" applyNumberFormat="1" applyFont="1" applyFill="1" applyBorder="1" applyAlignment="1">
      <alignment horizontal="center" vertical="center"/>
    </xf>
    <xf numFmtId="16" fontId="56" fillId="0" borderId="0" xfId="24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16" fontId="76" fillId="0" borderId="0" xfId="27" quotePrefix="1" applyNumberFormat="1" applyFont="1" applyFill="1" applyBorder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5" fillId="24" borderId="0" xfId="26" applyFont="1" applyFill="1" applyBorder="1" applyAlignment="1">
      <alignment vertical="center"/>
    </xf>
    <xf numFmtId="0" fontId="69" fillId="25" borderId="0" xfId="28" applyFont="1" applyFill="1" applyBorder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Border="1" applyAlignment="1">
      <alignment horizontal="center" vertical="center"/>
    </xf>
    <xf numFmtId="0" fontId="44" fillId="0" borderId="0" xfId="24" applyFont="1" applyFill="1" applyAlignment="1">
      <alignment horizontal="left"/>
    </xf>
    <xf numFmtId="165" fontId="46" fillId="25" borderId="0" xfId="24" applyNumberFormat="1" applyFont="1" applyFill="1" applyBorder="1" applyAlignment="1">
      <alignment horizontal="left"/>
    </xf>
    <xf numFmtId="0" fontId="79" fillId="25" borderId="0" xfId="23" applyFont="1" applyFill="1" applyBorder="1" applyAlignment="1">
      <alignment vertical="center"/>
    </xf>
    <xf numFmtId="0" fontId="46" fillId="25" borderId="0" xfId="0" applyFont="1" applyFill="1" applyBorder="1" applyAlignment="1">
      <alignment horizontal="center"/>
    </xf>
    <xf numFmtId="16" fontId="79" fillId="25" borderId="0" xfId="23" applyNumberFormat="1" applyFont="1" applyFill="1" applyBorder="1"/>
    <xf numFmtId="0" fontId="79" fillId="0" borderId="0" xfId="27" applyFont="1" applyBorder="1"/>
    <xf numFmtId="0" fontId="79" fillId="0" borderId="0" xfId="27" applyFont="1"/>
    <xf numFmtId="16" fontId="5" fillId="25" borderId="0" xfId="23" applyNumberFormat="1" applyFont="1" applyFill="1" applyBorder="1"/>
    <xf numFmtId="0" fontId="61" fillId="24" borderId="0" xfId="26" applyFont="1" applyFill="1" applyBorder="1" applyAlignment="1">
      <alignment vertical="center"/>
    </xf>
    <xf numFmtId="1" fontId="5" fillId="25" borderId="0" xfId="28" applyNumberFormat="1" applyFont="1" applyFill="1" applyAlignment="1">
      <alignment horizontal="left" vertical="center"/>
    </xf>
    <xf numFmtId="0" fontId="56" fillId="25" borderId="0" xfId="23" applyFont="1" applyFill="1" applyBorder="1" applyAlignment="1">
      <alignment vertical="center"/>
    </xf>
    <xf numFmtId="0" fontId="56" fillId="0" borderId="0" xfId="27" applyFont="1" applyFill="1" applyBorder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16" fontId="67" fillId="25" borderId="0" xfId="24" applyNumberFormat="1" applyFont="1" applyFill="1" applyBorder="1" applyAlignment="1">
      <alignment horizontal="center"/>
    </xf>
    <xf numFmtId="0" fontId="5" fillId="25" borderId="0" xfId="24" applyFont="1" applyFill="1"/>
    <xf numFmtId="0" fontId="44" fillId="24" borderId="0" xfId="26" applyFont="1" applyFill="1" applyBorder="1" applyAlignment="1">
      <alignment vertical="center"/>
    </xf>
    <xf numFmtId="0" fontId="5" fillId="0" borderId="0" xfId="132" applyFont="1"/>
    <xf numFmtId="0" fontId="5" fillId="0" borderId="0" xfId="132" applyFont="1" applyAlignme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" fillId="0" borderId="0" xfId="132" applyFont="1" applyBorder="1"/>
    <xf numFmtId="0" fontId="57" fillId="0" borderId="0" xfId="132" applyFont="1" applyBorder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/>
    <xf numFmtId="0" fontId="57" fillId="0" borderId="0" xfId="132" applyFont="1" applyAlignment="1">
      <alignment horizontal="center"/>
    </xf>
    <xf numFmtId="0" fontId="57" fillId="0" borderId="0" xfId="132" applyFont="1"/>
    <xf numFmtId="2" fontId="56" fillId="0" borderId="0" xfId="132" applyNumberFormat="1" applyFont="1" applyFill="1" applyBorder="1" applyAlignment="1">
      <alignment horizontal="left"/>
    </xf>
    <xf numFmtId="0" fontId="44" fillId="0" borderId="0" xfId="133" applyFont="1" applyFill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Border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Border="1" applyAlignment="1">
      <alignment horizontal="center"/>
    </xf>
    <xf numFmtId="0" fontId="60" fillId="0" borderId="0" xfId="132" applyFont="1" applyBorder="1"/>
    <xf numFmtId="0" fontId="5" fillId="26" borderId="0" xfId="132" applyFont="1" applyFill="1" applyBorder="1"/>
    <xf numFmtId="0" fontId="56" fillId="0" borderId="0" xfId="132" applyFont="1" applyAlignment="1"/>
    <xf numFmtId="0" fontId="75" fillId="0" borderId="0" xfId="132" applyFont="1"/>
    <xf numFmtId="0" fontId="5" fillId="28" borderId="0" xfId="133" applyFont="1" applyFill="1"/>
    <xf numFmtId="2" fontId="5" fillId="28" borderId="0" xfId="133" applyNumberFormat="1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Border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Border="1" applyAlignment="1">
      <alignment horizontal="center"/>
    </xf>
    <xf numFmtId="0" fontId="42" fillId="0" borderId="0" xfId="132" applyFont="1" applyFill="1"/>
    <xf numFmtId="0" fontId="5" fillId="0" borderId="0" xfId="132" applyFont="1" applyFill="1"/>
    <xf numFmtId="0" fontId="5" fillId="0" borderId="0" xfId="132" applyFont="1" applyBorder="1" applyAlignment="1"/>
    <xf numFmtId="0" fontId="76" fillId="0" borderId="0" xfId="27" applyFont="1" applyBorder="1" applyAlignment="1">
      <alignment horizontal="left" vertical="center"/>
    </xf>
    <xf numFmtId="0" fontId="56" fillId="28" borderId="0" xfId="133" applyFont="1" applyFill="1" applyBorder="1" applyAlignment="1">
      <alignment horizontal="center"/>
    </xf>
    <xf numFmtId="0" fontId="69" fillId="24" borderId="0" xfId="135" applyFont="1" applyFill="1" applyBorder="1" applyAlignment="1">
      <alignment vertical="center"/>
    </xf>
    <xf numFmtId="0" fontId="64" fillId="24" borderId="0" xfId="135" applyFont="1" applyFill="1" applyBorder="1" applyAlignment="1">
      <alignment vertical="center"/>
    </xf>
    <xf numFmtId="0" fontId="44" fillId="26" borderId="0" xfId="136" applyFont="1" applyFill="1" applyBorder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56" fillId="28" borderId="0" xfId="133" applyFont="1" applyFill="1" applyBorder="1" applyAlignment="1">
      <alignment horizontal="center"/>
    </xf>
    <xf numFmtId="0" fontId="80" fillId="25" borderId="0" xfId="133" applyFont="1" applyFill="1" applyBorder="1" applyAlignment="1">
      <alignment horizontal="right"/>
    </xf>
    <xf numFmtId="164" fontId="5" fillId="25" borderId="0" xfId="133" applyNumberFormat="1" applyFont="1" applyFill="1" applyBorder="1"/>
    <xf numFmtId="0" fontId="5" fillId="25" borderId="0" xfId="133" applyFont="1" applyFill="1" applyBorder="1"/>
    <xf numFmtId="0" fontId="5" fillId="25" borderId="0" xfId="134" applyFont="1" applyFill="1" applyBorder="1"/>
    <xf numFmtId="0" fontId="5" fillId="25" borderId="0" xfId="134" applyFont="1" applyFill="1"/>
    <xf numFmtId="0" fontId="68" fillId="25" borderId="0" xfId="136" applyFont="1" applyFill="1" applyBorder="1" applyAlignment="1">
      <alignment horizontal="right" vertical="center"/>
    </xf>
    <xf numFmtId="0" fontId="43" fillId="24" borderId="0" xfId="135" applyFont="1" applyFill="1" applyBorder="1" applyAlignment="1">
      <alignment vertical="center"/>
    </xf>
    <xf numFmtId="0" fontId="14" fillId="25" borderId="0" xfId="134" applyFont="1" applyFill="1" applyBorder="1" applyAlignment="1">
      <alignment vertical="center"/>
    </xf>
    <xf numFmtId="0" fontId="72" fillId="24" borderId="0" xfId="135" applyFont="1" applyFill="1" applyBorder="1" applyAlignment="1">
      <alignment vertical="center"/>
    </xf>
    <xf numFmtId="0" fontId="74" fillId="30" borderId="0" xfId="134" applyFont="1" applyFill="1" applyBorder="1" applyAlignment="1">
      <alignment horizontal="right" vertical="center"/>
    </xf>
    <xf numFmtId="16" fontId="5" fillId="25" borderId="0" xfId="134" applyNumberFormat="1" applyFont="1" applyFill="1" applyBorder="1"/>
    <xf numFmtId="0" fontId="69" fillId="25" borderId="0" xfId="136" applyFont="1" applyFill="1" applyBorder="1" applyAlignment="1">
      <alignment horizontal="left" vertical="center"/>
    </xf>
    <xf numFmtId="0" fontId="61" fillId="24" borderId="0" xfId="135" applyFont="1" applyFill="1" applyBorder="1" applyAlignment="1">
      <alignment vertical="center"/>
    </xf>
    <xf numFmtId="0" fontId="74" fillId="24" borderId="0" xfId="134" applyFont="1" applyFill="1" applyBorder="1" applyAlignment="1">
      <alignment horizontal="right" vertical="center"/>
    </xf>
    <xf numFmtId="0" fontId="61" fillId="25" borderId="0" xfId="134" applyFont="1" applyFill="1" applyBorder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0" fontId="56" fillId="25" borderId="0" xfId="134" applyFont="1" applyFill="1" applyBorder="1" applyAlignment="1">
      <alignment vertical="center"/>
    </xf>
    <xf numFmtId="1" fontId="81" fillId="25" borderId="0" xfId="136" applyNumberFormat="1" applyFont="1" applyFill="1" applyBorder="1" applyAlignment="1">
      <alignment horizontal="left" vertical="center"/>
    </xf>
    <xf numFmtId="1" fontId="82" fillId="25" borderId="0" xfId="136" applyNumberFormat="1" applyFont="1" applyFill="1" applyBorder="1" applyAlignment="1">
      <alignment horizontal="left" vertical="center"/>
    </xf>
    <xf numFmtId="16" fontId="42" fillId="25" borderId="0" xfId="136" quotePrefix="1" applyNumberFormat="1" applyFont="1" applyFill="1" applyBorder="1" applyAlignment="1">
      <alignment horizontal="center" vertical="center"/>
    </xf>
    <xf numFmtId="0" fontId="83" fillId="31" borderId="0" xfId="0" applyFont="1" applyFill="1" applyAlignment="1">
      <alignment horizontal="left"/>
    </xf>
    <xf numFmtId="0" fontId="84" fillId="0" borderId="0" xfId="132" applyFont="1"/>
    <xf numFmtId="0" fontId="85" fillId="26" borderId="0" xfId="0" applyFont="1" applyFill="1" applyBorder="1" applyAlignment="1">
      <alignment horizontal="left"/>
    </xf>
    <xf numFmtId="0" fontId="86" fillId="0" borderId="0" xfId="132" applyFont="1"/>
    <xf numFmtId="0" fontId="60" fillId="0" borderId="0" xfId="132" applyFont="1"/>
    <xf numFmtId="165" fontId="66" fillId="25" borderId="0" xfId="133" applyNumberFormat="1" applyFont="1" applyFill="1" applyBorder="1" applyAlignment="1">
      <alignment horizontal="left"/>
    </xf>
    <xf numFmtId="0" fontId="5" fillId="25" borderId="0" xfId="133" applyFont="1" applyFill="1"/>
    <xf numFmtId="0" fontId="80" fillId="25" borderId="0" xfId="134" applyFont="1" applyFill="1" applyBorder="1" applyAlignment="1">
      <alignment horizontal="right" vertical="center"/>
    </xf>
    <xf numFmtId="0" fontId="66" fillId="24" borderId="0" xfId="135" applyFont="1" applyFill="1" applyBorder="1" applyAlignment="1">
      <alignment vertical="center"/>
    </xf>
    <xf numFmtId="0" fontId="45" fillId="24" borderId="0" xfId="135" applyFont="1" applyFill="1" applyBorder="1" applyAlignment="1">
      <alignment vertical="center"/>
    </xf>
    <xf numFmtId="0" fontId="5" fillId="28" borderId="0" xfId="133" applyFont="1" applyFill="1" applyBorder="1"/>
    <xf numFmtId="0" fontId="87" fillId="28" borderId="0" xfId="133" applyFont="1" applyFill="1"/>
    <xf numFmtId="0" fontId="75" fillId="28" borderId="0" xfId="133" applyFont="1" applyFill="1"/>
    <xf numFmtId="16" fontId="88" fillId="26" borderId="0" xfId="133" applyNumberFormat="1" applyFont="1" applyFill="1" applyBorder="1" applyAlignment="1">
      <alignment horizontal="center"/>
    </xf>
    <xf numFmtId="16" fontId="88" fillId="28" borderId="0" xfId="133" applyNumberFormat="1" applyFont="1" applyFill="1" applyBorder="1" applyAlignment="1">
      <alignment horizontal="center"/>
    </xf>
    <xf numFmtId="0" fontId="89" fillId="28" borderId="0" xfId="133" applyFont="1" applyFill="1" applyBorder="1" applyAlignment="1">
      <alignment horizontal="center"/>
    </xf>
    <xf numFmtId="0" fontId="44" fillId="28" borderId="0" xfId="133" applyFont="1" applyFill="1" applyBorder="1" applyAlignment="1">
      <alignment vertical="center"/>
    </xf>
    <xf numFmtId="0" fontId="44" fillId="28" borderId="0" xfId="133" applyFont="1" applyFill="1" applyBorder="1" applyAlignment="1">
      <alignment horizontal="center" vertical="center"/>
    </xf>
    <xf numFmtId="0" fontId="80" fillId="28" borderId="0" xfId="133" applyFont="1" applyFill="1" applyBorder="1" applyAlignment="1">
      <alignment horizontal="center"/>
    </xf>
    <xf numFmtId="0" fontId="56" fillId="24" borderId="0" xfId="135" applyFont="1" applyFill="1" applyBorder="1" applyAlignment="1">
      <alignment vertical="center"/>
    </xf>
    <xf numFmtId="0" fontId="71" fillId="24" borderId="0" xfId="134" applyFont="1" applyFill="1" applyBorder="1" applyAlignment="1">
      <alignment horizontal="right" vertical="center"/>
    </xf>
    <xf numFmtId="16" fontId="43" fillId="25" borderId="0" xfId="133" applyNumberFormat="1" applyFont="1" applyFill="1" applyBorder="1" applyAlignment="1">
      <alignment horizontal="center"/>
    </xf>
    <xf numFmtId="16" fontId="5" fillId="28" borderId="0" xfId="133" applyNumberFormat="1" applyFont="1" applyFill="1"/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90" fillId="0" borderId="0" xfId="20" applyFont="1" applyFill="1" applyAlignment="1" applyProtection="1"/>
    <xf numFmtId="164" fontId="91" fillId="0" borderId="0" xfId="20" applyNumberFormat="1" applyFont="1" applyFill="1" applyAlignment="1" applyProtection="1"/>
    <xf numFmtId="164" fontId="91" fillId="28" borderId="0" xfId="20" applyNumberFormat="1" applyFont="1" applyFill="1" applyAlignment="1" applyProtection="1"/>
    <xf numFmtId="164" fontId="91" fillId="28" borderId="0" xfId="20" applyNumberFormat="1" applyFont="1" applyFill="1" applyAlignment="1" applyProtection="1">
      <alignment horizontal="left"/>
    </xf>
    <xf numFmtId="164" fontId="91" fillId="0" borderId="0" xfId="20" applyNumberFormat="1" applyFont="1" applyFill="1" applyAlignment="1" applyProtection="1">
      <alignment horizontal="left"/>
    </xf>
    <xf numFmtId="0" fontId="43" fillId="24" borderId="0" xfId="26" applyFont="1" applyFill="1" applyBorder="1" applyAlignment="1">
      <alignment horizontal="left" vertical="center"/>
    </xf>
    <xf numFmtId="0" fontId="69" fillId="24" borderId="0" xfId="26" applyFont="1" applyFill="1" applyBorder="1" applyAlignment="1">
      <alignment horizontal="left" vertical="center"/>
    </xf>
    <xf numFmtId="0" fontId="46" fillId="24" borderId="0" xfId="26" applyFont="1" applyFill="1" applyBorder="1" applyAlignment="1">
      <alignment horizontal="left" vertical="center"/>
    </xf>
    <xf numFmtId="0" fontId="75" fillId="24" borderId="0" xfId="26" applyFont="1" applyFill="1" applyBorder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Fill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/>
    </xf>
    <xf numFmtId="0" fontId="56" fillId="28" borderId="0" xfId="133" applyFont="1" applyFill="1" applyBorder="1" applyAlignment="1">
      <alignment horizontal="center"/>
    </xf>
    <xf numFmtId="0" fontId="43" fillId="0" borderId="0" xfId="27" applyFont="1" applyBorder="1"/>
    <xf numFmtId="0" fontId="61" fillId="0" borderId="0" xfId="27" applyFont="1" applyBorder="1"/>
    <xf numFmtId="0" fontId="61" fillId="26" borderId="0" xfId="27" applyFont="1" applyFill="1" applyBorder="1"/>
    <xf numFmtId="0" fontId="43" fillId="26" borderId="0" xfId="27" applyFont="1" applyFill="1" applyBorder="1"/>
    <xf numFmtId="0" fontId="44" fillId="0" borderId="15" xfId="0" applyFont="1" applyBorder="1" applyAlignment="1">
      <alignment vertical="center"/>
    </xf>
    <xf numFmtId="166" fontId="44" fillId="26" borderId="20" xfId="0" applyNumberFormat="1" applyFont="1" applyFill="1" applyBorder="1" applyAlignment="1">
      <alignment vertical="center"/>
    </xf>
    <xf numFmtId="16" fontId="61" fillId="26" borderId="22" xfId="27" quotePrefix="1" applyNumberFormat="1" applyFont="1" applyFill="1" applyBorder="1" applyAlignment="1">
      <alignment horizontal="center"/>
    </xf>
    <xf numFmtId="0" fontId="44" fillId="0" borderId="23" xfId="0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0" borderId="16" xfId="0" applyFont="1" applyBorder="1" applyAlignment="1">
      <alignment vertical="center"/>
    </xf>
    <xf numFmtId="166" fontId="44" fillId="0" borderId="21" xfId="0" applyNumberFormat="1" applyFont="1" applyFill="1" applyBorder="1" applyAlignment="1">
      <alignment vertical="center"/>
    </xf>
    <xf numFmtId="166" fontId="44" fillId="0" borderId="22" xfId="0" applyNumberFormat="1" applyFont="1" applyFill="1" applyBorder="1" applyAlignment="1">
      <alignment horizontal="center" vertical="center"/>
    </xf>
    <xf numFmtId="166" fontId="44" fillId="0" borderId="20" xfId="0" applyNumberFormat="1" applyFont="1" applyFill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0" fontId="44" fillId="25" borderId="22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8" xfId="27" applyFont="1" applyFill="1" applyBorder="1" applyAlignment="1">
      <alignment horizontal="center" vertical="center"/>
    </xf>
    <xf numFmtId="0" fontId="44" fillId="0" borderId="0" xfId="27" applyFont="1" applyFill="1" applyBorder="1" applyAlignment="1">
      <alignment horizontal="center" vertical="center"/>
    </xf>
    <xf numFmtId="0" fontId="44" fillId="0" borderId="18" xfId="27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Fill="1" applyBorder="1" applyAlignment="1">
      <alignment horizontal="left" vertical="center"/>
    </xf>
    <xf numFmtId="16" fontId="75" fillId="26" borderId="0" xfId="24" applyNumberFormat="1" applyFont="1" applyFill="1" applyBorder="1" applyAlignment="1">
      <alignment horizontal="left" vertical="center"/>
    </xf>
    <xf numFmtId="16" fontId="75" fillId="0" borderId="0" xfId="24" applyNumberFormat="1" applyFont="1" applyFill="1" applyBorder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6" fillId="24" borderId="0" xfId="26" applyFont="1" applyFill="1" applyBorder="1" applyAlignment="1">
      <alignment horizontal="left" vertical="center"/>
    </xf>
    <xf numFmtId="0" fontId="72" fillId="24" borderId="0" xfId="26" applyFont="1" applyFill="1" applyBorder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Fill="1" applyBorder="1" applyAlignment="1">
      <alignment horizontal="center" vertical="center" wrapText="1"/>
    </xf>
    <xf numFmtId="0" fontId="56" fillId="0" borderId="0" xfId="27" applyFont="1" applyFill="1" applyBorder="1" applyAlignment="1"/>
    <xf numFmtId="0" fontId="56" fillId="0" borderId="0" xfId="27" applyFont="1" applyAlignment="1">
      <alignment horizontal="center"/>
    </xf>
    <xf numFmtId="0" fontId="5" fillId="24" borderId="0" xfId="28" applyFont="1" applyFill="1" applyAlignment="1">
      <alignment horizontal="center"/>
    </xf>
    <xf numFmtId="0" fontId="5" fillId="25" borderId="0" xfId="23" applyFont="1" applyFill="1" applyBorder="1" applyAlignment="1">
      <alignment horizontal="center"/>
    </xf>
    <xf numFmtId="0" fontId="5" fillId="25" borderId="0" xfId="23" applyFont="1" applyFill="1" applyBorder="1" applyAlignment="1">
      <alignment horizontal="left"/>
    </xf>
    <xf numFmtId="0" fontId="58" fillId="25" borderId="0" xfId="0" applyFont="1" applyFill="1" applyBorder="1" applyAlignment="1">
      <alignment horizontal="left"/>
    </xf>
    <xf numFmtId="0" fontId="61" fillId="25" borderId="0" xfId="23" applyFont="1" applyFill="1" applyBorder="1" applyAlignment="1">
      <alignment horizontal="left"/>
    </xf>
    <xf numFmtId="0" fontId="61" fillId="25" borderId="0" xfId="23" applyFont="1" applyFill="1" applyBorder="1" applyAlignment="1"/>
    <xf numFmtId="0" fontId="58" fillId="25" borderId="0" xfId="0" applyFont="1" applyFill="1" applyBorder="1" applyAlignment="1"/>
    <xf numFmtId="0" fontId="63" fillId="26" borderId="19" xfId="0" applyFont="1" applyFill="1" applyBorder="1" applyAlignment="1"/>
    <xf numFmtId="0" fontId="63" fillId="26" borderId="0" xfId="0" applyFont="1" applyFill="1" applyBorder="1" applyAlignment="1"/>
    <xf numFmtId="0" fontId="61" fillId="0" borderId="0" xfId="27" applyFont="1" applyAlignment="1"/>
    <xf numFmtId="0" fontId="5" fillId="25" borderId="0" xfId="23" applyFont="1" applyFill="1" applyBorder="1" applyAlignment="1"/>
    <xf numFmtId="0" fontId="56" fillId="25" borderId="0" xfId="0" applyFont="1" applyFill="1" applyBorder="1" applyAlignment="1"/>
    <xf numFmtId="0" fontId="46" fillId="25" borderId="0" xfId="0" applyFont="1" applyFill="1" applyBorder="1" applyAlignment="1"/>
    <xf numFmtId="165" fontId="60" fillId="25" borderId="0" xfId="24" applyNumberFormat="1" applyFont="1" applyFill="1" applyBorder="1" applyAlignment="1">
      <alignment horizontal="center"/>
    </xf>
    <xf numFmtId="0" fontId="69" fillId="24" borderId="0" xfId="26" applyFont="1" applyFill="1" applyBorder="1" applyAlignment="1">
      <alignment horizontal="center" vertical="center"/>
    </xf>
    <xf numFmtId="0" fontId="56" fillId="24" borderId="0" xfId="26" applyFont="1" applyFill="1" applyBorder="1" applyAlignment="1">
      <alignment horizontal="center" vertical="center"/>
    </xf>
    <xf numFmtId="0" fontId="72" fillId="24" borderId="0" xfId="26" applyFont="1" applyFill="1" applyBorder="1" applyAlignment="1">
      <alignment horizontal="center" vertical="center"/>
    </xf>
    <xf numFmtId="0" fontId="58" fillId="24" borderId="0" xfId="26" applyFont="1" applyFill="1" applyBorder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Border="1" applyAlignment="1">
      <alignment horizontal="center" vertical="center"/>
    </xf>
    <xf numFmtId="0" fontId="46" fillId="24" borderId="0" xfId="26" applyFont="1" applyFill="1" applyBorder="1" applyAlignment="1">
      <alignment horizontal="center" vertical="center"/>
    </xf>
    <xf numFmtId="0" fontId="5" fillId="25" borderId="0" xfId="24" applyFont="1" applyFill="1" applyAlignment="1">
      <alignment horizontal="left"/>
    </xf>
    <xf numFmtId="2" fontId="5" fillId="25" borderId="0" xfId="23" applyNumberFormat="1" applyFont="1" applyFill="1" applyBorder="1" applyAlignment="1">
      <alignment horizontal="left"/>
    </xf>
    <xf numFmtId="2" fontId="56" fillId="0" borderId="0" xfId="132" applyNumberFormat="1" applyFont="1" applyFill="1" applyBorder="1" applyAlignment="1"/>
    <xf numFmtId="0" fontId="5" fillId="25" borderId="0" xfId="134" applyFont="1" applyFill="1" applyBorder="1" applyAlignment="1"/>
    <xf numFmtId="0" fontId="61" fillId="25" borderId="0" xfId="134" applyFont="1" applyFill="1" applyBorder="1" applyAlignment="1"/>
    <xf numFmtId="0" fontId="83" fillId="31" borderId="0" xfId="0" applyFont="1" applyFill="1" applyAlignment="1"/>
    <xf numFmtId="0" fontId="44" fillId="0" borderId="0" xfId="132" applyFont="1" applyBorder="1"/>
    <xf numFmtId="0" fontId="75" fillId="0" borderId="0" xfId="132" applyFont="1" applyBorder="1"/>
    <xf numFmtId="0" fontId="63" fillId="0" borderId="0" xfId="0" applyFont="1" applyFill="1" applyBorder="1" applyAlignment="1">
      <alignment horizontal="left" vertical="center"/>
    </xf>
    <xf numFmtId="0" fontId="60" fillId="0" borderId="0" xfId="132" applyFont="1" applyFill="1" applyBorder="1"/>
    <xf numFmtId="0" fontId="63" fillId="26" borderId="0" xfId="0" applyFont="1" applyFill="1" applyBorder="1" applyAlignment="1">
      <alignment horizontal="left" vertical="center"/>
    </xf>
    <xf numFmtId="165" fontId="44" fillId="24" borderId="29" xfId="133" applyNumberFormat="1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/>
    </xf>
    <xf numFmtId="165" fontId="44" fillId="24" borderId="20" xfId="133" applyNumberFormat="1" applyFont="1" applyFill="1" applyBorder="1" applyAlignment="1">
      <alignment horizontal="center" vertical="center"/>
    </xf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Fill="1" applyBorder="1" applyAlignment="1">
      <alignment horizontal="center" vertical="center"/>
    </xf>
    <xf numFmtId="0" fontId="44" fillId="0" borderId="28" xfId="132" applyFont="1" applyFill="1" applyBorder="1" applyAlignment="1">
      <alignment horizontal="center" vertical="center"/>
    </xf>
    <xf numFmtId="16" fontId="44" fillId="26" borderId="21" xfId="132" applyNumberFormat="1" applyFont="1" applyFill="1" applyBorder="1" applyAlignment="1">
      <alignment horizontal="center"/>
    </xf>
    <xf numFmtId="16" fontId="75" fillId="26" borderId="32" xfId="132" applyNumberFormat="1" applyFont="1" applyFill="1" applyBorder="1" applyAlignment="1">
      <alignment horizontal="center"/>
    </xf>
    <xf numFmtId="165" fontId="44" fillId="24" borderId="31" xfId="133" applyNumberFormat="1" applyFont="1" applyFill="1" applyBorder="1" applyAlignment="1">
      <alignment horizontal="center" vertical="center"/>
    </xf>
    <xf numFmtId="0" fontId="60" fillId="28" borderId="14" xfId="134" applyFont="1" applyFill="1" applyBorder="1" applyAlignment="1">
      <alignment horizontal="center" vertical="center"/>
    </xf>
    <xf numFmtId="0" fontId="44" fillId="29" borderId="14" xfId="134" applyFont="1" applyFill="1" applyBorder="1" applyAlignment="1">
      <alignment horizontal="center" vertical="center"/>
    </xf>
    <xf numFmtId="165" fontId="44" fillId="24" borderId="32" xfId="133" applyNumberFormat="1" applyFont="1" applyFill="1" applyBorder="1" applyAlignment="1">
      <alignment horizontal="center" vertical="center"/>
    </xf>
    <xf numFmtId="0" fontId="69" fillId="24" borderId="0" xfId="135" applyFont="1" applyFill="1" applyBorder="1" applyAlignment="1">
      <alignment horizontal="left" vertical="center"/>
    </xf>
    <xf numFmtId="0" fontId="43" fillId="24" borderId="0" xfId="135" applyFont="1" applyFill="1" applyBorder="1" applyAlignment="1">
      <alignment horizontal="left" vertical="center"/>
    </xf>
    <xf numFmtId="0" fontId="66" fillId="24" borderId="0" xfId="135" applyFont="1" applyFill="1" applyBorder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60" fillId="28" borderId="14" xfId="134" applyFont="1" applyFill="1" applyBorder="1" applyAlignment="1">
      <alignment horizontal="center" vertical="center" wrapText="1"/>
    </xf>
    <xf numFmtId="0" fontId="44" fillId="28" borderId="14" xfId="134" applyFont="1" applyFill="1" applyBorder="1" applyAlignment="1">
      <alignment horizontal="center" vertical="center" wrapText="1"/>
    </xf>
    <xf numFmtId="0" fontId="44" fillId="28" borderId="14" xfId="134" applyFont="1" applyFill="1" applyBorder="1" applyAlignment="1">
      <alignment vertical="center" wrapText="1"/>
    </xf>
    <xf numFmtId="0" fontId="44" fillId="32" borderId="14" xfId="133" applyFont="1" applyFill="1" applyBorder="1" applyAlignment="1">
      <alignment horizontal="center" vertical="center"/>
    </xf>
    <xf numFmtId="0" fontId="44" fillId="28" borderId="14" xfId="133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0" fontId="44" fillId="28" borderId="30" xfId="134" applyFont="1" applyFill="1" applyBorder="1" applyAlignment="1">
      <alignment horizontal="center" vertical="center" wrapText="1"/>
    </xf>
    <xf numFmtId="2" fontId="56" fillId="32" borderId="0" xfId="133" applyNumberFormat="1" applyFont="1" applyFill="1" applyBorder="1" applyAlignment="1">
      <alignment horizontal="left"/>
    </xf>
    <xf numFmtId="0" fontId="5" fillId="25" borderId="0" xfId="134" applyFont="1" applyFill="1" applyBorder="1" applyAlignment="1">
      <alignment horizontal="left"/>
    </xf>
    <xf numFmtId="16" fontId="43" fillId="25" borderId="0" xfId="133" applyNumberFormat="1" applyFont="1" applyFill="1" applyBorder="1" applyAlignment="1">
      <alignment horizontal="left"/>
    </xf>
    <xf numFmtId="0" fontId="56" fillId="25" borderId="0" xfId="0" applyFont="1" applyFill="1" applyBorder="1" applyAlignment="1">
      <alignment horizontal="left"/>
    </xf>
    <xf numFmtId="0" fontId="61" fillId="25" borderId="0" xfId="134" applyFont="1" applyFill="1" applyBorder="1" applyAlignment="1">
      <alignment horizontal="left"/>
    </xf>
    <xf numFmtId="0" fontId="56" fillId="28" borderId="0" xfId="133" applyFont="1" applyFill="1" applyBorder="1" applyAlignment="1"/>
    <xf numFmtId="0" fontId="58" fillId="28" borderId="0" xfId="133" applyFont="1" applyFill="1" applyBorder="1" applyAlignment="1"/>
    <xf numFmtId="0" fontId="44" fillId="24" borderId="10" xfId="0" applyFont="1" applyFill="1" applyBorder="1" applyAlignment="1">
      <alignment horizontal="left" vertical="center"/>
    </xf>
    <xf numFmtId="2" fontId="5" fillId="28" borderId="0" xfId="133" applyNumberFormat="1" applyFont="1" applyFill="1" applyAlignment="1">
      <alignment horizontal="left"/>
    </xf>
    <xf numFmtId="16" fontId="88" fillId="26" borderId="0" xfId="133" applyNumberFormat="1" applyFont="1" applyFill="1" applyBorder="1" applyAlignment="1">
      <alignment horizontal="left"/>
    </xf>
    <xf numFmtId="0" fontId="57" fillId="28" borderId="0" xfId="133" applyFont="1" applyFill="1" applyAlignment="1">
      <alignment horizontal="center"/>
    </xf>
    <xf numFmtId="0" fontId="42" fillId="25" borderId="0" xfId="135" applyFont="1" applyFill="1" applyAlignment="1">
      <alignment horizontal="center" vertical="center"/>
    </xf>
    <xf numFmtId="16" fontId="88" fillId="26" borderId="0" xfId="133" applyNumberFormat="1" applyFont="1" applyFill="1" applyBorder="1" applyAlignment="1">
      <alignment horizontal="left" vertical="center"/>
    </xf>
    <xf numFmtId="0" fontId="44" fillId="33" borderId="14" xfId="134" applyFont="1" applyFill="1" applyBorder="1" applyAlignment="1">
      <alignment horizontal="center" vertical="center"/>
    </xf>
    <xf numFmtId="0" fontId="44" fillId="32" borderId="14" xfId="134" applyFont="1" applyFill="1" applyBorder="1" applyAlignment="1">
      <alignment horizontal="center" vertical="center"/>
    </xf>
    <xf numFmtId="0" fontId="42" fillId="28" borderId="14" xfId="133" applyFont="1" applyFill="1" applyBorder="1" applyAlignment="1">
      <alignment horizontal="center" vertical="center"/>
    </xf>
    <xf numFmtId="164" fontId="5" fillId="25" borderId="0" xfId="133" applyNumberFormat="1" applyFont="1" applyFill="1" applyBorder="1" applyAlignment="1">
      <alignment horizontal="center"/>
    </xf>
    <xf numFmtId="0" fontId="71" fillId="24" borderId="0" xfId="134" applyFont="1" applyFill="1" applyBorder="1" applyAlignment="1">
      <alignment horizontal="center" vertical="center"/>
    </xf>
    <xf numFmtId="1" fontId="81" fillId="25" borderId="0" xfId="136" applyNumberFormat="1" applyFont="1" applyFill="1" applyBorder="1" applyAlignment="1">
      <alignment horizontal="center" vertical="center"/>
    </xf>
    <xf numFmtId="1" fontId="82" fillId="25" borderId="0" xfId="136" applyNumberFormat="1" applyFont="1" applyFill="1" applyBorder="1" applyAlignment="1">
      <alignment horizontal="center" vertical="center"/>
    </xf>
    <xf numFmtId="0" fontId="44" fillId="27" borderId="14" xfId="27" applyFont="1" applyFill="1" applyBorder="1" applyAlignment="1">
      <alignment vertical="center"/>
    </xf>
    <xf numFmtId="0" fontId="76" fillId="0" borderId="0" xfId="27" applyFont="1" applyBorder="1" applyAlignment="1">
      <alignment vertical="center"/>
    </xf>
    <xf numFmtId="166" fontId="44" fillId="26" borderId="25" xfId="0" applyNumberFormat="1" applyFont="1" applyFill="1" applyBorder="1" applyAlignment="1">
      <alignment horizontal="center" vertical="center"/>
    </xf>
    <xf numFmtId="165" fontId="44" fillId="24" borderId="24" xfId="133" applyNumberFormat="1" applyFont="1" applyFill="1" applyBorder="1" applyAlignment="1">
      <alignment horizontal="center" vertical="center"/>
    </xf>
    <xf numFmtId="165" fontId="44" fillId="26" borderId="25" xfId="133" applyNumberFormat="1" applyFont="1" applyFill="1" applyBorder="1" applyAlignment="1">
      <alignment horizontal="left" vertical="center"/>
    </xf>
    <xf numFmtId="165" fontId="44" fillId="24" borderId="0" xfId="133" applyNumberFormat="1" applyFont="1" applyFill="1" applyBorder="1" applyAlignment="1">
      <alignment horizontal="left" vertical="center"/>
    </xf>
    <xf numFmtId="0" fontId="56" fillId="24" borderId="0" xfId="135" applyFont="1" applyFill="1" applyBorder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5" fillId="24" borderId="32" xfId="0" applyFont="1" applyFill="1" applyBorder="1" applyAlignment="1">
      <alignment horizontal="center" vertical="center"/>
    </xf>
    <xf numFmtId="165" fontId="47" fillId="24" borderId="32" xfId="133" applyNumberFormat="1" applyFont="1" applyFill="1" applyBorder="1" applyAlignment="1">
      <alignment horizontal="center" vertical="center"/>
    </xf>
    <xf numFmtId="166" fontId="44" fillId="24" borderId="24" xfId="0" applyNumberFormat="1" applyFont="1" applyFill="1" applyBorder="1" applyAlignment="1">
      <alignment horizontal="center" vertical="center"/>
    </xf>
    <xf numFmtId="16" fontId="88" fillId="26" borderId="24" xfId="133" applyNumberFormat="1" applyFont="1" applyFill="1" applyBorder="1" applyAlignment="1">
      <alignment horizontal="center" vertical="center"/>
    </xf>
    <xf numFmtId="0" fontId="42" fillId="28" borderId="34" xfId="133" applyFont="1" applyFill="1" applyBorder="1" applyAlignment="1">
      <alignment horizontal="center" vertical="center" wrapText="1"/>
    </xf>
    <xf numFmtId="0" fontId="44" fillId="28" borderId="34" xfId="133" applyFont="1" applyFill="1" applyBorder="1" applyAlignment="1">
      <alignment horizontal="center" vertical="center" wrapText="1"/>
    </xf>
    <xf numFmtId="0" fontId="5" fillId="25" borderId="0" xfId="24" applyFont="1" applyFill="1" applyAlignment="1"/>
    <xf numFmtId="2" fontId="5" fillId="25" borderId="0" xfId="23" applyNumberFormat="1" applyFont="1" applyFill="1" applyBorder="1" applyAlignment="1"/>
    <xf numFmtId="0" fontId="60" fillId="0" borderId="12" xfId="0" applyFont="1" applyBorder="1" applyAlignment="1">
      <alignment vertical="center"/>
    </xf>
    <xf numFmtId="0" fontId="56" fillId="0" borderId="0" xfId="27" applyFont="1" applyFill="1" applyBorder="1" applyAlignment="1">
      <alignment horizontal="left"/>
    </xf>
    <xf numFmtId="0" fontId="44" fillId="26" borderId="34" xfId="27" applyFont="1" applyFill="1" applyBorder="1" applyAlignment="1">
      <alignment horizontal="center" vertical="center"/>
    </xf>
    <xf numFmtId="0" fontId="44" fillId="0" borderId="34" xfId="27" applyFont="1" applyFill="1" applyBorder="1" applyAlignment="1">
      <alignment horizontal="center" vertical="center" wrapText="1"/>
    </xf>
    <xf numFmtId="0" fontId="75" fillId="26" borderId="0" xfId="27" applyFont="1" applyFill="1" applyBorder="1" applyAlignment="1">
      <alignment horizontal="left" vertical="center"/>
    </xf>
    <xf numFmtId="16" fontId="75" fillId="26" borderId="0" xfId="0" applyNumberFormat="1" applyFont="1" applyFill="1" applyBorder="1" applyAlignment="1">
      <alignment horizontal="left" vertical="center"/>
    </xf>
    <xf numFmtId="0" fontId="76" fillId="0" borderId="0" xfId="0" applyFont="1" applyBorder="1" applyAlignment="1">
      <alignment horizontal="left"/>
    </xf>
    <xf numFmtId="16" fontId="0" fillId="0" borderId="0" xfId="0" applyNumberFormat="1"/>
    <xf numFmtId="16" fontId="5" fillId="0" borderId="0" xfId="27" applyNumberFormat="1" applyFont="1" applyAlignment="1">
      <alignment vertical="center"/>
    </xf>
    <xf numFmtId="0" fontId="76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/>
    </xf>
    <xf numFmtId="0" fontId="44" fillId="28" borderId="14" xfId="134" applyFont="1" applyFill="1" applyBorder="1" applyAlignment="1">
      <alignment horizontal="center" vertical="center" wrapText="1"/>
    </xf>
    <xf numFmtId="0" fontId="44" fillId="0" borderId="30" xfId="132" applyFont="1" applyFill="1" applyBorder="1" applyAlignment="1">
      <alignment horizontal="center" vertical="center"/>
    </xf>
    <xf numFmtId="0" fontId="44" fillId="28" borderId="30" xfId="134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/>
    </xf>
    <xf numFmtId="165" fontId="44" fillId="24" borderId="37" xfId="133" applyNumberFormat="1" applyFont="1" applyFill="1" applyBorder="1" applyAlignment="1">
      <alignment horizontal="center" vertical="center"/>
    </xf>
    <xf numFmtId="0" fontId="76" fillId="0" borderId="0" xfId="132" applyFont="1"/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Fill="1" applyBorder="1" applyAlignment="1">
      <alignment horizontal="center" vertical="center" wrapText="1"/>
    </xf>
    <xf numFmtId="0" fontId="44" fillId="0" borderId="14" xfId="132" applyFont="1" applyFill="1" applyBorder="1" applyAlignment="1">
      <alignment horizontal="center" vertical="center" wrapText="1"/>
    </xf>
    <xf numFmtId="0" fontId="44" fillId="0" borderId="34" xfId="132" applyFont="1" applyFill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44" fillId="28" borderId="14" xfId="134" applyFont="1" applyFill="1" applyBorder="1" applyAlignment="1">
      <alignment vertical="center"/>
    </xf>
    <xf numFmtId="0" fontId="86" fillId="26" borderId="20" xfId="27" quotePrefix="1" applyFont="1" applyFill="1" applyBorder="1" applyAlignment="1">
      <alignment horizontal="center"/>
    </xf>
    <xf numFmtId="16" fontId="44" fillId="26" borderId="36" xfId="132" quotePrefix="1" applyNumberFormat="1" applyFont="1" applyFill="1" applyBorder="1" applyAlignment="1">
      <alignment horizontal="center"/>
    </xf>
    <xf numFmtId="16" fontId="75" fillId="26" borderId="37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7" fillId="25" borderId="0" xfId="0" applyNumberFormat="1" applyFont="1" applyFill="1" applyBorder="1" applyAlignment="1">
      <alignment horizontal="center" vertical="center"/>
    </xf>
    <xf numFmtId="16" fontId="60" fillId="25" borderId="20" xfId="132" applyNumberFormat="1" applyFont="1" applyFill="1" applyBorder="1" applyAlignment="1">
      <alignment horizontal="center"/>
    </xf>
    <xf numFmtId="16" fontId="60" fillId="25" borderId="30" xfId="132" quotePrefix="1" applyNumberFormat="1" applyFont="1" applyFill="1" applyBorder="1" applyAlignment="1">
      <alignment horizontal="center"/>
    </xf>
    <xf numFmtId="16" fontId="60" fillId="25" borderId="30" xfId="132" applyNumberFormat="1" applyFont="1" applyFill="1" applyBorder="1" applyAlignment="1">
      <alignment horizontal="center"/>
    </xf>
    <xf numFmtId="16" fontId="60" fillId="25" borderId="38" xfId="132" quotePrefix="1" applyNumberFormat="1" applyFont="1" applyFill="1" applyBorder="1" applyAlignment="1">
      <alignment horizontal="center"/>
    </xf>
    <xf numFmtId="16" fontId="60" fillId="25" borderId="28" xfId="132" applyNumberFormat="1" applyFont="1" applyFill="1" applyBorder="1" applyAlignment="1">
      <alignment horizontal="center"/>
    </xf>
    <xf numFmtId="16" fontId="76" fillId="25" borderId="33" xfId="133" applyNumberFormat="1" applyFont="1" applyFill="1" applyBorder="1" applyAlignment="1">
      <alignment horizontal="left"/>
    </xf>
    <xf numFmtId="16" fontId="76" fillId="25" borderId="38" xfId="133" applyNumberFormat="1" applyFont="1" applyFill="1" applyBorder="1" applyAlignment="1">
      <alignment horizontal="center"/>
    </xf>
    <xf numFmtId="0" fontId="93" fillId="25" borderId="38" xfId="132" quotePrefix="1" applyFont="1" applyFill="1" applyBorder="1" applyAlignment="1">
      <alignment horizontal="center"/>
    </xf>
    <xf numFmtId="16" fontId="76" fillId="25" borderId="38" xfId="132" applyNumberFormat="1" applyFont="1" applyFill="1" applyBorder="1" applyAlignment="1">
      <alignment horizontal="center"/>
    </xf>
    <xf numFmtId="0" fontId="76" fillId="25" borderId="38" xfId="132" quotePrefix="1" applyFont="1" applyFill="1" applyBorder="1" applyAlignment="1">
      <alignment horizontal="center"/>
    </xf>
    <xf numFmtId="16" fontId="75" fillId="25" borderId="37" xfId="132" quotePrefix="1" applyNumberFormat="1" applyFont="1" applyFill="1" applyBorder="1" applyAlignment="1">
      <alignment horizontal="center"/>
    </xf>
    <xf numFmtId="16" fontId="75" fillId="25" borderId="37" xfId="132" applyNumberFormat="1" applyFont="1" applyFill="1" applyBorder="1" applyAlignment="1">
      <alignment horizontal="center"/>
    </xf>
    <xf numFmtId="0" fontId="44" fillId="25" borderId="27" xfId="132" applyFont="1" applyFill="1" applyBorder="1" applyAlignment="1">
      <alignment horizontal="center" vertical="center"/>
    </xf>
    <xf numFmtId="0" fontId="44" fillId="25" borderId="27" xfId="132" applyFont="1" applyFill="1" applyBorder="1" applyAlignment="1">
      <alignment vertical="center"/>
    </xf>
    <xf numFmtId="16" fontId="44" fillId="25" borderId="21" xfId="132" quotePrefix="1" applyNumberFormat="1" applyFont="1" applyFill="1" applyBorder="1" applyAlignment="1">
      <alignment horizontal="center"/>
    </xf>
    <xf numFmtId="16" fontId="44" fillId="25" borderId="27" xfId="132" applyNumberFormat="1" applyFont="1" applyFill="1" applyBorder="1" applyAlignment="1">
      <alignment horizontal="center"/>
    </xf>
    <xf numFmtId="16" fontId="44" fillId="25" borderId="21" xfId="132" applyNumberFormat="1" applyFont="1" applyFill="1" applyBorder="1" applyAlignment="1">
      <alignment horizontal="center"/>
    </xf>
    <xf numFmtId="16" fontId="44" fillId="25" borderId="36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5" fillId="25" borderId="32" xfId="132" quotePrefix="1" applyNumberFormat="1" applyFont="1" applyFill="1" applyBorder="1" applyAlignment="1">
      <alignment horizontal="center"/>
    </xf>
    <xf numFmtId="16" fontId="75" fillId="25" borderId="0" xfId="132" applyNumberFormat="1" applyFont="1" applyFill="1" applyBorder="1" applyAlignment="1">
      <alignment horizontal="center"/>
    </xf>
    <xf numFmtId="16" fontId="75" fillId="25" borderId="32" xfId="132" applyNumberFormat="1" applyFont="1" applyFill="1" applyBorder="1" applyAlignment="1">
      <alignment horizontal="center"/>
    </xf>
    <xf numFmtId="16" fontId="60" fillId="25" borderId="21" xfId="132" quotePrefix="1" applyNumberFormat="1" applyFont="1" applyFill="1" applyBorder="1" applyAlignment="1">
      <alignment horizontal="center"/>
    </xf>
    <xf numFmtId="16" fontId="60" fillId="25" borderId="27" xfId="132" applyNumberFormat="1" applyFont="1" applyFill="1" applyBorder="1" applyAlignment="1">
      <alignment horizont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6" xfId="132" applyNumberFormat="1" applyFont="1" applyFill="1" applyBorder="1" applyAlignment="1">
      <alignment horizontal="center"/>
    </xf>
    <xf numFmtId="16" fontId="60" fillId="25" borderId="36" xfId="132" quotePrefix="1" applyNumberFormat="1" applyFont="1" applyFill="1" applyBorder="1" applyAlignment="1">
      <alignment horizontal="center"/>
    </xf>
    <xf numFmtId="16" fontId="60" fillId="25" borderId="17" xfId="132" applyNumberFormat="1" applyFont="1" applyFill="1" applyBorder="1" applyAlignment="1">
      <alignment horizontal="center"/>
    </xf>
    <xf numFmtId="16" fontId="75" fillId="25" borderId="18" xfId="132" applyNumberFormat="1" applyFont="1" applyFill="1" applyBorder="1" applyAlignment="1">
      <alignment horizontal="center"/>
    </xf>
    <xf numFmtId="0" fontId="76" fillId="26" borderId="25" xfId="27" applyFont="1" applyFill="1" applyBorder="1" applyAlignment="1">
      <alignment horizontal="left" vertical="center"/>
    </xf>
    <xf numFmtId="16" fontId="76" fillId="25" borderId="34" xfId="27" quotePrefix="1" applyNumberFormat="1" applyFont="1" applyFill="1" applyBorder="1" applyAlignment="1">
      <alignment horizontal="center" vertical="center"/>
    </xf>
    <xf numFmtId="16" fontId="76" fillId="25" borderId="21" xfId="27" quotePrefix="1" applyNumberFormat="1" applyFont="1" applyFill="1" applyBorder="1" applyAlignment="1">
      <alignment horizontal="center"/>
    </xf>
    <xf numFmtId="16" fontId="61" fillId="25" borderId="22" xfId="27" applyNumberFormat="1" applyFont="1" applyFill="1" applyBorder="1" applyAlignment="1">
      <alignment horizontal="center"/>
    </xf>
    <xf numFmtId="16" fontId="61" fillId="25" borderId="18" xfId="27" quotePrefix="1" applyNumberFormat="1" applyFont="1" applyFill="1" applyBorder="1" applyAlignment="1">
      <alignment horizontal="center"/>
    </xf>
    <xf numFmtId="16" fontId="61" fillId="25" borderId="22" xfId="27" quotePrefix="1" applyNumberFormat="1" applyFont="1" applyFill="1" applyBorder="1" applyAlignment="1">
      <alignment horizontal="center"/>
    </xf>
    <xf numFmtId="16" fontId="63" fillId="25" borderId="20" xfId="27" applyNumberFormat="1" applyFont="1" applyFill="1" applyBorder="1" applyAlignment="1">
      <alignment horizontal="center"/>
    </xf>
    <xf numFmtId="16" fontId="63" fillId="25" borderId="19" xfId="27" applyNumberFormat="1" applyFont="1" applyFill="1" applyBorder="1" applyAlignment="1">
      <alignment horizontal="center"/>
    </xf>
    <xf numFmtId="16" fontId="63" fillId="25" borderId="20" xfId="24" quotePrefix="1" applyNumberFormat="1" applyFont="1" applyFill="1" applyBorder="1" applyAlignment="1">
      <alignment horizontal="center"/>
    </xf>
    <xf numFmtId="165" fontId="44" fillId="26" borderId="33" xfId="133" applyNumberFormat="1" applyFont="1" applyFill="1" applyBorder="1" applyAlignment="1">
      <alignment horizontal="center" vertical="center"/>
    </xf>
    <xf numFmtId="0" fontId="76" fillId="0" borderId="0" xfId="27" applyFont="1" applyBorder="1" applyAlignment="1">
      <alignment horizontal="left" vertical="center"/>
    </xf>
    <xf numFmtId="0" fontId="44" fillId="25" borderId="16" xfId="132" applyFont="1" applyFill="1" applyBorder="1" applyAlignment="1">
      <alignment horizontal="center" vertical="center"/>
    </xf>
    <xf numFmtId="0" fontId="63" fillId="26" borderId="15" xfId="0" applyFont="1" applyFill="1" applyBorder="1" applyAlignment="1"/>
    <xf numFmtId="16" fontId="47" fillId="25" borderId="18" xfId="133" applyNumberFormat="1" applyFont="1" applyFill="1" applyBorder="1" applyAlignment="1">
      <alignment horizontal="left"/>
    </xf>
    <xf numFmtId="16" fontId="47" fillId="25" borderId="37" xfId="133" applyNumberFormat="1" applyFont="1" applyFill="1" applyBorder="1" applyAlignment="1">
      <alignment horizontal="center"/>
    </xf>
    <xf numFmtId="16" fontId="47" fillId="25" borderId="37" xfId="132" quotePrefix="1" applyNumberFormat="1" applyFont="1" applyFill="1" applyBorder="1" applyAlignment="1">
      <alignment horizontal="center"/>
    </xf>
    <xf numFmtId="16" fontId="47" fillId="25" borderId="37" xfId="0" applyNumberFormat="1" applyFont="1" applyFill="1" applyBorder="1" applyAlignment="1">
      <alignment horizontal="center"/>
    </xf>
    <xf numFmtId="16" fontId="47" fillId="25" borderId="37" xfId="132" applyNumberFormat="1" applyFont="1" applyFill="1" applyBorder="1" applyAlignment="1">
      <alignment horizontal="center"/>
    </xf>
    <xf numFmtId="0" fontId="47" fillId="25" borderId="37" xfId="132" quotePrefix="1" applyFont="1" applyFill="1" applyBorder="1" applyAlignment="1">
      <alignment horizontal="center"/>
    </xf>
    <xf numFmtId="0" fontId="47" fillId="25" borderId="37" xfId="132" applyFont="1" applyFill="1" applyBorder="1" applyAlignment="1">
      <alignment horizontal="center"/>
    </xf>
    <xf numFmtId="16" fontId="47" fillId="25" borderId="31" xfId="133" applyNumberFormat="1" applyFont="1" applyFill="1" applyBorder="1" applyAlignment="1">
      <alignment horizontal="left"/>
    </xf>
    <xf numFmtId="16" fontId="76" fillId="25" borderId="29" xfId="133" applyNumberFormat="1" applyFont="1" applyFill="1" applyBorder="1" applyAlignment="1">
      <alignment horizontal="left"/>
    </xf>
    <xf numFmtId="16" fontId="76" fillId="26" borderId="21" xfId="27" quotePrefix="1" applyNumberFormat="1" applyFont="1" applyFill="1" applyBorder="1" applyAlignment="1">
      <alignment horizontal="center"/>
    </xf>
    <xf numFmtId="0" fontId="61" fillId="25" borderId="23" xfId="27" applyFont="1" applyFill="1" applyBorder="1" applyAlignment="1"/>
    <xf numFmtId="0" fontId="61" fillId="25" borderId="18" xfId="27" applyFont="1" applyFill="1" applyBorder="1" applyAlignment="1"/>
    <xf numFmtId="16" fontId="87" fillId="34" borderId="32" xfId="134" applyNumberFormat="1" applyFont="1" applyFill="1" applyBorder="1" applyAlignment="1">
      <alignment horizontal="center"/>
    </xf>
    <xf numFmtId="0" fontId="87" fillId="25" borderId="31" xfId="134" applyFont="1" applyFill="1" applyBorder="1" applyAlignment="1">
      <alignment horizontal="center"/>
    </xf>
    <xf numFmtId="0" fontId="87" fillId="25" borderId="18" xfId="134" applyFont="1" applyFill="1" applyBorder="1" applyAlignment="1">
      <alignment horizontal="left"/>
    </xf>
    <xf numFmtId="16" fontId="44" fillId="25" borderId="31" xfId="133" quotePrefix="1" applyNumberFormat="1" applyFont="1" applyFill="1" applyBorder="1" applyAlignment="1">
      <alignment horizontal="center"/>
    </xf>
    <xf numFmtId="16" fontId="87" fillId="25" borderId="37" xfId="133" applyNumberFormat="1" applyFont="1" applyFill="1" applyBorder="1" applyAlignment="1">
      <alignment horizontal="center"/>
    </xf>
    <xf numFmtId="16" fontId="61" fillId="26" borderId="22" xfId="27" applyNumberFormat="1" applyFont="1" applyFill="1" applyBorder="1" applyAlignment="1">
      <alignment horizontal="center"/>
    </xf>
    <xf numFmtId="0" fontId="76" fillId="25" borderId="27" xfId="133" applyFont="1" applyFill="1" applyBorder="1" applyAlignment="1">
      <alignment horizontal="center"/>
    </xf>
    <xf numFmtId="0" fontId="76" fillId="25" borderId="27" xfId="133" applyFont="1" applyFill="1" applyBorder="1" applyAlignment="1">
      <alignment horizontal="left"/>
    </xf>
    <xf numFmtId="16" fontId="94" fillId="25" borderId="37" xfId="132" applyNumberFormat="1" applyFont="1" applyFill="1" applyBorder="1" applyAlignment="1">
      <alignment horizontal="center"/>
    </xf>
    <xf numFmtId="16" fontId="94" fillId="25" borderId="37" xfId="132" quotePrefix="1" applyNumberFormat="1" applyFont="1" applyFill="1" applyBorder="1" applyAlignment="1">
      <alignment horizontal="center"/>
    </xf>
    <xf numFmtId="0" fontId="94" fillId="25" borderId="37" xfId="0" quotePrefix="1" applyFont="1" applyFill="1" applyBorder="1" applyAlignment="1">
      <alignment horizontal="center"/>
    </xf>
    <xf numFmtId="0" fontId="94" fillId="0" borderId="0" xfId="132" applyFont="1"/>
    <xf numFmtId="16" fontId="76" fillId="25" borderId="34" xfId="27" quotePrefix="1" applyNumberFormat="1" applyFont="1" applyFill="1" applyBorder="1" applyAlignment="1">
      <alignment horizontal="center" vertical="center"/>
    </xf>
    <xf numFmtId="0" fontId="75" fillId="25" borderId="0" xfId="0" applyFont="1" applyFill="1"/>
    <xf numFmtId="0" fontId="60" fillId="25" borderId="0" xfId="0" applyFont="1" applyFill="1"/>
    <xf numFmtId="0" fontId="44" fillId="33" borderId="35" xfId="134" applyFont="1" applyFill="1" applyBorder="1" applyAlignment="1">
      <alignment vertical="center"/>
    </xf>
    <xf numFmtId="0" fontId="44" fillId="29" borderId="24" xfId="133" applyFont="1" applyFill="1" applyBorder="1" applyAlignment="1">
      <alignment vertical="center"/>
    </xf>
    <xf numFmtId="0" fontId="44" fillId="27" borderId="34" xfId="132" applyFont="1" applyFill="1" applyBorder="1" applyAlignment="1">
      <alignment vertical="center"/>
    </xf>
    <xf numFmtId="0" fontId="94" fillId="25" borderId="0" xfId="0" applyFont="1" applyFill="1"/>
    <xf numFmtId="0" fontId="44" fillId="26" borderId="34" xfId="132" applyFont="1" applyFill="1" applyBorder="1" applyAlignment="1">
      <alignment horizontal="center" vertical="center" wrapText="1"/>
    </xf>
    <xf numFmtId="16" fontId="44" fillId="26" borderId="38" xfId="133" applyNumberFormat="1" applyFont="1" applyFill="1" applyBorder="1" applyAlignment="1">
      <alignment horizontal="center" vertical="center"/>
    </xf>
    <xf numFmtId="166" fontId="46" fillId="26" borderId="33" xfId="0" applyNumberFormat="1" applyFont="1" applyFill="1" applyBorder="1" applyAlignment="1">
      <alignment horizontal="center" vertical="center"/>
    </xf>
    <xf numFmtId="165" fontId="45" fillId="24" borderId="31" xfId="133" applyNumberFormat="1" applyFont="1" applyFill="1" applyBorder="1" applyAlignment="1">
      <alignment horizontal="center" vertical="center"/>
    </xf>
    <xf numFmtId="165" fontId="45" fillId="26" borderId="41" xfId="133" applyNumberFormat="1" applyFont="1" applyFill="1" applyBorder="1" applyAlignment="1">
      <alignment horizontal="center" vertical="center"/>
    </xf>
    <xf numFmtId="16" fontId="44" fillId="0" borderId="23" xfId="0" applyNumberFormat="1" applyFont="1" applyBorder="1"/>
    <xf numFmtId="16" fontId="44" fillId="0" borderId="18" xfId="0" applyNumberFormat="1" applyFont="1" applyBorder="1" applyAlignment="1">
      <alignment horizontal="left"/>
    </xf>
    <xf numFmtId="0" fontId="75" fillId="26" borderId="16" xfId="132" applyFont="1" applyFill="1" applyBorder="1" applyAlignment="1">
      <alignment horizontal="center" vertical="center"/>
    </xf>
    <xf numFmtId="0" fontId="75" fillId="26" borderId="17" xfId="132" applyFont="1" applyFill="1" applyBorder="1" applyAlignment="1">
      <alignment vertical="center"/>
    </xf>
    <xf numFmtId="0" fontId="75" fillId="25" borderId="41" xfId="0" applyFont="1" applyFill="1" applyBorder="1"/>
    <xf numFmtId="16" fontId="76" fillId="25" borderId="21" xfId="133" applyNumberFormat="1" applyFont="1" applyFill="1" applyBorder="1" applyAlignment="1">
      <alignment horizontal="center"/>
    </xf>
    <xf numFmtId="16" fontId="76" fillId="25" borderId="16" xfId="133" applyNumberFormat="1" applyFont="1" applyFill="1" applyBorder="1" applyAlignment="1">
      <alignment horizontal="center"/>
    </xf>
    <xf numFmtId="16" fontId="44" fillId="25" borderId="36" xfId="133" quotePrefix="1" applyNumberFormat="1" applyFont="1" applyFill="1" applyBorder="1" applyAlignment="1">
      <alignment horizontal="center"/>
    </xf>
    <xf numFmtId="0" fontId="60" fillId="25" borderId="0" xfId="0" applyFont="1" applyFill="1" applyAlignment="1">
      <alignment wrapText="1"/>
    </xf>
    <xf numFmtId="0" fontId="47" fillId="0" borderId="18" xfId="25" applyFont="1" applyFill="1" applyBorder="1" applyAlignment="1">
      <alignment horizontal="left"/>
    </xf>
    <xf numFmtId="0" fontId="87" fillId="25" borderId="0" xfId="134" applyFont="1" applyFill="1" applyBorder="1" applyAlignment="1">
      <alignment horizontal="center"/>
    </xf>
    <xf numFmtId="16" fontId="87" fillId="25" borderId="32" xfId="134" applyNumberFormat="1" applyFont="1" applyFill="1" applyBorder="1" applyAlignment="1">
      <alignment horizontal="center"/>
    </xf>
    <xf numFmtId="0" fontId="44" fillId="0" borderId="25" xfId="132" applyFont="1" applyFill="1" applyBorder="1" applyAlignment="1">
      <alignment horizontal="center" vertical="center"/>
    </xf>
    <xf numFmtId="16" fontId="88" fillId="34" borderId="14" xfId="133" applyNumberFormat="1" applyFont="1" applyFill="1" applyBorder="1" applyAlignment="1">
      <alignment horizontal="center" vertical="center"/>
    </xf>
    <xf numFmtId="0" fontId="60" fillId="25" borderId="29" xfId="0" applyFont="1" applyFill="1" applyBorder="1" applyAlignment="1">
      <alignment horizontal="left"/>
    </xf>
    <xf numFmtId="0" fontId="60" fillId="25" borderId="33" xfId="0" applyFont="1" applyFill="1" applyBorder="1"/>
    <xf numFmtId="166" fontId="47" fillId="25" borderId="37" xfId="0" applyNumberFormat="1" applyFont="1" applyFill="1" applyBorder="1" applyAlignment="1">
      <alignment horizontal="center" vertical="center"/>
    </xf>
    <xf numFmtId="165" fontId="44" fillId="26" borderId="0" xfId="133" applyNumberFormat="1" applyFont="1" applyFill="1" applyBorder="1" applyAlignment="1">
      <alignment horizontal="center" vertical="center"/>
    </xf>
    <xf numFmtId="165" fontId="44" fillId="26" borderId="30" xfId="133" applyNumberFormat="1" applyFont="1" applyFill="1" applyBorder="1" applyAlignment="1">
      <alignment horizontal="left" vertical="center"/>
    </xf>
    <xf numFmtId="0" fontId="47" fillId="25" borderId="42" xfId="25" applyFont="1" applyFill="1" applyBorder="1" applyAlignment="1">
      <alignment horizontal="center"/>
    </xf>
    <xf numFmtId="165" fontId="47" fillId="24" borderId="36" xfId="133" applyNumberFormat="1" applyFont="1" applyFill="1" applyBorder="1" applyAlignment="1">
      <alignment horizontal="center" vertical="center"/>
    </xf>
    <xf numFmtId="166" fontId="47" fillId="25" borderId="36" xfId="0" applyNumberFormat="1" applyFont="1" applyFill="1" applyBorder="1" applyAlignment="1">
      <alignment horizontal="center" vertical="center"/>
    </xf>
    <xf numFmtId="16" fontId="47" fillId="26" borderId="40" xfId="133" applyNumberFormat="1" applyFont="1" applyFill="1" applyBorder="1" applyAlignment="1">
      <alignment horizontal="center" vertical="center"/>
    </xf>
    <xf numFmtId="16" fontId="47" fillId="26" borderId="39" xfId="133" applyNumberFormat="1" applyFont="1" applyFill="1" applyBorder="1" applyAlignment="1">
      <alignment horizontal="center" vertical="center"/>
    </xf>
    <xf numFmtId="0" fontId="47" fillId="24" borderId="0" xfId="135" applyFont="1" applyFill="1" applyBorder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4" xfId="134" applyFont="1" applyFill="1" applyBorder="1" applyAlignment="1">
      <alignment horizontal="center" vertical="center" wrapText="1"/>
    </xf>
    <xf numFmtId="0" fontId="44" fillId="25" borderId="34" xfId="134" applyFont="1" applyFill="1" applyBorder="1" applyAlignment="1">
      <alignment horizontal="center" vertical="center"/>
    </xf>
    <xf numFmtId="0" fontId="44" fillId="27" borderId="34" xfId="134" applyFont="1" applyFill="1" applyBorder="1" applyAlignment="1">
      <alignment horizontal="center" vertical="center"/>
    </xf>
    <xf numFmtId="0" fontId="44" fillId="25" borderId="37" xfId="134" applyFont="1" applyFill="1" applyBorder="1" applyAlignment="1">
      <alignment horizontal="center" vertical="center"/>
    </xf>
    <xf numFmtId="0" fontId="44" fillId="27" borderId="37" xfId="134" applyFont="1" applyFill="1" applyBorder="1" applyAlignment="1">
      <alignment horizontal="center" vertical="center"/>
    </xf>
    <xf numFmtId="0" fontId="44" fillId="26" borderId="34" xfId="132" applyFont="1" applyFill="1" applyBorder="1" applyAlignment="1">
      <alignment horizontal="center" vertical="center"/>
    </xf>
    <xf numFmtId="0" fontId="44" fillId="0" borderId="36" xfId="132" applyFont="1" applyFill="1" applyBorder="1" applyAlignment="1">
      <alignment horizontal="center" vertical="center"/>
    </xf>
    <xf numFmtId="166" fontId="75" fillId="0" borderId="36" xfId="0" applyNumberFormat="1" applyFont="1" applyFill="1" applyBorder="1" applyAlignment="1">
      <alignment vertical="center"/>
    </xf>
    <xf numFmtId="166" fontId="75" fillId="0" borderId="42" xfId="0" applyNumberFormat="1" applyFont="1" applyFill="1" applyBorder="1" applyAlignment="1">
      <alignment vertical="center"/>
    </xf>
    <xf numFmtId="0" fontId="5" fillId="0" borderId="42" xfId="132" applyFont="1" applyBorder="1" applyAlignment="1"/>
    <xf numFmtId="0" fontId="5" fillId="0" borderId="43" xfId="132" applyFont="1" applyBorder="1" applyAlignment="1"/>
    <xf numFmtId="0" fontId="5" fillId="0" borderId="36" xfId="132" applyFont="1" applyBorder="1" applyAlignment="1">
      <alignment horizontal="left"/>
    </xf>
    <xf numFmtId="0" fontId="5" fillId="0" borderId="44" xfId="132" applyFont="1" applyBorder="1"/>
    <xf numFmtId="0" fontId="43" fillId="0" borderId="0" xfId="132" applyFont="1"/>
    <xf numFmtId="16" fontId="75" fillId="0" borderId="41" xfId="0" applyNumberFormat="1" applyFont="1" applyBorder="1" applyAlignment="1">
      <alignment horizontal="left"/>
    </xf>
    <xf numFmtId="166" fontId="75" fillId="0" borderId="37" xfId="0" applyNumberFormat="1" applyFont="1" applyFill="1" applyBorder="1" applyAlignment="1">
      <alignment horizontal="center" vertical="center"/>
    </xf>
    <xf numFmtId="166" fontId="75" fillId="0" borderId="31" xfId="0" applyNumberFormat="1" applyFont="1" applyFill="1" applyBorder="1" applyAlignment="1">
      <alignment horizontal="center" vertical="center"/>
    </xf>
    <xf numFmtId="0" fontId="43" fillId="25" borderId="31" xfId="132" applyFont="1" applyFill="1" applyBorder="1" applyAlignment="1"/>
    <xf numFmtId="0" fontId="43" fillId="25" borderId="0" xfId="132" applyFont="1" applyFill="1" applyBorder="1" applyAlignment="1"/>
    <xf numFmtId="16" fontId="43" fillId="25" borderId="37" xfId="132" quotePrefix="1" applyNumberFormat="1" applyFont="1" applyFill="1" applyBorder="1" applyAlignment="1">
      <alignment horizontal="center"/>
    </xf>
    <xf numFmtId="16" fontId="43" fillId="26" borderId="41" xfId="132" quotePrefix="1" applyNumberFormat="1" applyFont="1" applyFill="1" applyBorder="1" applyAlignment="1">
      <alignment horizontal="center"/>
    </xf>
    <xf numFmtId="0" fontId="62" fillId="0" borderId="0" xfId="132" applyFont="1"/>
    <xf numFmtId="0" fontId="75" fillId="0" borderId="29" xfId="0" applyFont="1" applyBorder="1" applyAlignment="1">
      <alignment vertical="center"/>
    </xf>
    <xf numFmtId="0" fontId="75" fillId="0" borderId="33" xfId="0" applyFont="1" applyBorder="1" applyAlignment="1">
      <alignment horizontal="left" vertical="center"/>
    </xf>
    <xf numFmtId="166" fontId="75" fillId="0" borderId="38" xfId="0" applyNumberFormat="1" applyFont="1" applyFill="1" applyBorder="1" applyAlignment="1">
      <alignment vertical="center"/>
    </xf>
    <xf numFmtId="166" fontId="75" fillId="0" borderId="29" xfId="0" applyNumberFormat="1" applyFont="1" applyFill="1" applyBorder="1" applyAlignment="1">
      <alignment vertical="center"/>
    </xf>
    <xf numFmtId="0" fontId="63" fillId="26" borderId="29" xfId="0" applyFont="1" applyFill="1" applyBorder="1" applyAlignment="1"/>
    <xf numFmtId="0" fontId="63" fillId="26" borderId="30" xfId="0" applyFont="1" applyFill="1" applyBorder="1" applyAlignment="1"/>
    <xf numFmtId="16" fontId="63" fillId="25" borderId="38" xfId="132" applyNumberFormat="1" applyFont="1" applyFill="1" applyBorder="1" applyAlignment="1">
      <alignment horizontal="center"/>
    </xf>
    <xf numFmtId="16" fontId="63" fillId="25" borderId="33" xfId="133" quotePrefix="1" applyNumberFormat="1" applyFont="1" applyFill="1" applyBorder="1" applyAlignment="1">
      <alignment horizontal="center"/>
    </xf>
    <xf numFmtId="0" fontId="65" fillId="0" borderId="0" xfId="132" applyFont="1"/>
    <xf numFmtId="0" fontId="75" fillId="0" borderId="42" xfId="0" applyFont="1" applyBorder="1" applyAlignment="1">
      <alignment vertical="center"/>
    </xf>
    <xf numFmtId="0" fontId="75" fillId="0" borderId="44" xfId="0" applyFont="1" applyBorder="1" applyAlignment="1">
      <alignment horizontal="left" vertical="center"/>
    </xf>
    <xf numFmtId="166" fontId="75" fillId="26" borderId="42" xfId="0" applyNumberFormat="1" applyFont="1" applyFill="1" applyBorder="1" applyAlignment="1">
      <alignment vertical="center"/>
    </xf>
    <xf numFmtId="0" fontId="43" fillId="0" borderId="0" xfId="132" applyFont="1" applyBorder="1"/>
    <xf numFmtId="0" fontId="61" fillId="0" borderId="0" xfId="132" applyFont="1" applyBorder="1"/>
    <xf numFmtId="166" fontId="75" fillId="26" borderId="29" xfId="0" applyNumberFormat="1" applyFont="1" applyFill="1" applyBorder="1" applyAlignment="1">
      <alignment vertical="center"/>
    </xf>
    <xf numFmtId="166" fontId="75" fillId="26" borderId="36" xfId="0" applyNumberFormat="1" applyFont="1" applyFill="1" applyBorder="1" applyAlignment="1">
      <alignment vertical="center"/>
    </xf>
    <xf numFmtId="166" fontId="75" fillId="26" borderId="38" xfId="0" applyNumberFormat="1" applyFont="1" applyFill="1" applyBorder="1" applyAlignment="1">
      <alignment vertical="center"/>
    </xf>
    <xf numFmtId="0" fontId="61" fillId="26" borderId="0" xfId="132" applyFont="1" applyFill="1" applyBorder="1"/>
    <xf numFmtId="16" fontId="63" fillId="0" borderId="0" xfId="132" applyNumberFormat="1" applyFont="1" applyFill="1" applyBorder="1" applyAlignment="1">
      <alignment horizontal="center"/>
    </xf>
    <xf numFmtId="16" fontId="63" fillId="0" borderId="0" xfId="133" quotePrefix="1" applyNumberFormat="1" applyFont="1" applyBorder="1" applyAlignment="1">
      <alignment horizontal="center"/>
    </xf>
    <xf numFmtId="0" fontId="5" fillId="25" borderId="0" xfId="133" applyFont="1" applyFill="1" applyBorder="1" applyAlignment="1">
      <alignment horizontal="left"/>
    </xf>
    <xf numFmtId="0" fontId="61" fillId="0" borderId="0" xfId="132" applyFont="1" applyAlignment="1"/>
    <xf numFmtId="0" fontId="46" fillId="24" borderId="0" xfId="135" applyFont="1" applyFill="1" applyBorder="1" applyAlignment="1">
      <alignment vertical="center"/>
    </xf>
    <xf numFmtId="0" fontId="72" fillId="24" borderId="0" xfId="135" applyFont="1" applyFill="1" applyBorder="1" applyAlignment="1">
      <alignment horizontal="left" vertical="center"/>
    </xf>
    <xf numFmtId="165" fontId="72" fillId="25" borderId="0" xfId="133" applyNumberFormat="1" applyFont="1" applyFill="1" applyBorder="1" applyAlignment="1">
      <alignment horizontal="left"/>
    </xf>
    <xf numFmtId="0" fontId="7" fillId="0" borderId="0" xfId="132" applyFont="1" applyAlignment="1">
      <alignment vertical="center"/>
    </xf>
    <xf numFmtId="16" fontId="76" fillId="25" borderId="34" xfId="27" quotePrefix="1" applyNumberFormat="1" applyFont="1" applyFill="1" applyBorder="1" applyAlignment="1">
      <alignment horizontal="center" vertical="center"/>
    </xf>
    <xf numFmtId="16" fontId="76" fillId="25" borderId="17" xfId="27" quotePrefix="1" applyNumberFormat="1" applyFont="1" applyFill="1" applyBorder="1" applyAlignment="1">
      <alignment horizontal="center"/>
    </xf>
    <xf numFmtId="0" fontId="76" fillId="0" borderId="0" xfId="27" applyFont="1"/>
    <xf numFmtId="0" fontId="76" fillId="25" borderId="16" xfId="27" applyFont="1" applyFill="1" applyBorder="1" applyAlignment="1"/>
    <xf numFmtId="0" fontId="76" fillId="25" borderId="17" xfId="27" applyFont="1" applyFill="1" applyBorder="1" applyAlignment="1"/>
    <xf numFmtId="0" fontId="44" fillId="27" borderId="34" xfId="27" applyFont="1" applyFill="1" applyBorder="1" applyAlignment="1">
      <alignment vertical="center"/>
    </xf>
    <xf numFmtId="0" fontId="76" fillId="26" borderId="35" xfId="27" applyFont="1" applyFill="1" applyBorder="1" applyAlignment="1">
      <alignment horizontal="left"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166" fontId="45" fillId="26" borderId="37" xfId="0" applyNumberFormat="1" applyFont="1" applyFill="1" applyBorder="1" applyAlignment="1">
      <alignment horizontal="center" vertical="center"/>
    </xf>
    <xf numFmtId="16" fontId="45" fillId="26" borderId="37" xfId="133" applyNumberFormat="1" applyFont="1" applyFill="1" applyBorder="1" applyAlignment="1">
      <alignment horizontal="center" vertical="center"/>
    </xf>
    <xf numFmtId="166" fontId="45" fillId="26" borderId="18" xfId="0" applyNumberFormat="1" applyFont="1" applyFill="1" applyBorder="1" applyAlignment="1">
      <alignment horizontal="center" vertical="center"/>
    </xf>
    <xf numFmtId="166" fontId="45" fillId="26" borderId="31" xfId="0" applyNumberFormat="1" applyFont="1" applyFill="1" applyBorder="1" applyAlignment="1">
      <alignment horizontal="center" vertical="center"/>
    </xf>
    <xf numFmtId="0" fontId="47" fillId="25" borderId="37" xfId="0" applyFont="1" applyFill="1" applyBorder="1" applyAlignment="1">
      <alignment horizontal="center" vertical="center" wrapText="1"/>
    </xf>
    <xf numFmtId="16" fontId="76" fillId="25" borderId="33" xfId="133" applyNumberFormat="1" applyFont="1" applyFill="1" applyBorder="1" applyAlignment="1">
      <alignment horizontal="left" wrapText="1"/>
    </xf>
    <xf numFmtId="0" fontId="95" fillId="28" borderId="0" xfId="133" applyFont="1" applyFill="1"/>
    <xf numFmtId="0" fontId="95" fillId="26" borderId="30" xfId="134" applyFont="1" applyFill="1" applyBorder="1" applyAlignment="1">
      <alignment horizontal="center"/>
    </xf>
    <xf numFmtId="0" fontId="95" fillId="26" borderId="30" xfId="134" applyFont="1" applyFill="1" applyBorder="1" applyAlignment="1">
      <alignment horizontal="left"/>
    </xf>
    <xf numFmtId="16" fontId="95" fillId="34" borderId="20" xfId="134" applyNumberFormat="1" applyFont="1" applyFill="1" applyBorder="1" applyAlignment="1">
      <alignment horizontal="center"/>
    </xf>
    <xf numFmtId="16" fontId="95" fillId="34" borderId="15" xfId="133" applyNumberFormat="1" applyFont="1" applyFill="1" applyBorder="1" applyAlignment="1">
      <alignment horizontal="center"/>
    </xf>
    <xf numFmtId="16" fontId="95" fillId="34" borderId="38" xfId="133" quotePrefix="1" applyNumberFormat="1" applyFont="1" applyFill="1" applyBorder="1" applyAlignment="1">
      <alignment horizontal="center"/>
    </xf>
    <xf numFmtId="0" fontId="95" fillId="26" borderId="33" xfId="134" applyFont="1" applyFill="1" applyBorder="1" applyAlignment="1">
      <alignment horizontal="left"/>
    </xf>
    <xf numFmtId="0" fontId="95" fillId="25" borderId="29" xfId="134" applyFont="1" applyFill="1" applyBorder="1" applyAlignment="1">
      <alignment horizontal="center"/>
    </xf>
    <xf numFmtId="0" fontId="95" fillId="25" borderId="33" xfId="134" applyFont="1" applyFill="1" applyBorder="1" applyAlignment="1">
      <alignment horizontal="left"/>
    </xf>
    <xf numFmtId="0" fontId="95" fillId="26" borderId="29" xfId="134" applyFont="1" applyFill="1" applyBorder="1" applyAlignment="1">
      <alignment horizontal="center"/>
    </xf>
    <xf numFmtId="0" fontId="75" fillId="25" borderId="31" xfId="0" applyFont="1" applyFill="1" applyBorder="1" applyAlignment="1">
      <alignment wrapText="1"/>
    </xf>
    <xf numFmtId="16" fontId="76" fillId="25" borderId="29" xfId="133" applyNumberFormat="1" applyFont="1" applyFill="1" applyBorder="1" applyAlignment="1">
      <alignment horizontal="left" wrapText="1"/>
    </xf>
    <xf numFmtId="0" fontId="87" fillId="25" borderId="0" xfId="134" applyFont="1" applyFill="1" applyBorder="1" applyAlignment="1">
      <alignment horizontal="left"/>
    </xf>
    <xf numFmtId="0" fontId="75" fillId="25" borderId="0" xfId="0" applyFont="1" applyFill="1" applyAlignment="1">
      <alignment horizontal="left"/>
    </xf>
    <xf numFmtId="0" fontId="47" fillId="25" borderId="44" xfId="25" applyFont="1" applyFill="1" applyBorder="1" applyAlignment="1">
      <alignment horizontal="center"/>
    </xf>
    <xf numFmtId="165" fontId="47" fillId="25" borderId="36" xfId="133" applyNumberFormat="1" applyFont="1" applyFill="1" applyBorder="1" applyAlignment="1">
      <alignment horizontal="center" vertical="center"/>
    </xf>
    <xf numFmtId="166" fontId="45" fillId="25" borderId="37" xfId="0" quotePrefix="1" applyNumberFormat="1" applyFont="1" applyFill="1" applyBorder="1" applyAlignment="1">
      <alignment horizontal="center" vertical="center"/>
    </xf>
    <xf numFmtId="166" fontId="45" fillId="25" borderId="37" xfId="0" applyNumberFormat="1" applyFont="1" applyFill="1" applyBorder="1" applyAlignment="1">
      <alignment horizontal="center" vertical="center"/>
    </xf>
    <xf numFmtId="166" fontId="44" fillId="25" borderId="37" xfId="0" quotePrefix="1" applyNumberFormat="1" applyFont="1" applyFill="1" applyBorder="1" applyAlignment="1">
      <alignment horizontal="center" vertical="center"/>
    </xf>
    <xf numFmtId="166" fontId="46" fillId="25" borderId="38" xfId="0" applyNumberFormat="1" applyFont="1" applyFill="1" applyBorder="1" applyAlignment="1">
      <alignment horizontal="center" vertical="center"/>
    </xf>
    <xf numFmtId="166" fontId="47" fillId="26" borderId="17" xfId="0" applyNumberFormat="1" applyFont="1" applyFill="1" applyBorder="1" applyAlignment="1">
      <alignment horizontal="center" vertical="center"/>
    </xf>
    <xf numFmtId="166" fontId="47" fillId="25" borderId="16" xfId="0" applyNumberFormat="1" applyFont="1" applyFill="1" applyBorder="1" applyAlignment="1">
      <alignment horizontal="center" vertical="center"/>
    </xf>
    <xf numFmtId="0" fontId="76" fillId="25" borderId="31" xfId="0" applyFont="1" applyFill="1" applyBorder="1" applyAlignment="1">
      <alignment horizontal="center" vertical="center" wrapText="1"/>
    </xf>
    <xf numFmtId="165" fontId="45" fillId="25" borderId="41" xfId="133" applyNumberFormat="1" applyFont="1" applyFill="1" applyBorder="1" applyAlignment="1">
      <alignment horizontal="center" vertical="center"/>
    </xf>
    <xf numFmtId="166" fontId="46" fillId="25" borderId="29" xfId="0" applyNumberFormat="1" applyFont="1" applyFill="1" applyBorder="1" applyAlignment="1">
      <alignment horizontal="center" vertical="center"/>
    </xf>
    <xf numFmtId="0" fontId="47" fillId="25" borderId="42" xfId="25" applyFont="1" applyFill="1" applyBorder="1" applyAlignment="1">
      <alignment horizontal="center" wrapText="1"/>
    </xf>
    <xf numFmtId="166" fontId="45" fillId="25" borderId="32" xfId="0" applyNumberFormat="1" applyFont="1" applyFill="1" applyBorder="1" applyAlignment="1">
      <alignment horizontal="center" vertical="center"/>
    </xf>
    <xf numFmtId="166" fontId="46" fillId="25" borderId="32" xfId="0" applyNumberFormat="1" applyFont="1" applyFill="1" applyBorder="1" applyAlignment="1">
      <alignment horizontal="center" vertical="center"/>
    </xf>
    <xf numFmtId="166" fontId="46" fillId="25" borderId="0" xfId="0" applyNumberFormat="1" applyFont="1" applyFill="1" applyBorder="1" applyAlignment="1">
      <alignment horizontal="center" vertical="center"/>
    </xf>
    <xf numFmtId="166" fontId="46" fillId="25" borderId="37" xfId="0" applyNumberFormat="1" applyFont="1" applyFill="1" applyBorder="1" applyAlignment="1">
      <alignment horizontal="center" vertical="center"/>
    </xf>
    <xf numFmtId="166" fontId="45" fillId="25" borderId="38" xfId="0" applyNumberFormat="1" applyFont="1" applyFill="1" applyBorder="1" applyAlignment="1">
      <alignment horizontal="center" vertical="center"/>
    </xf>
    <xf numFmtId="166" fontId="46" fillId="25" borderId="30" xfId="0" applyNumberFormat="1" applyFont="1" applyFill="1" applyBorder="1" applyAlignment="1">
      <alignment horizontal="center" vertical="center"/>
    </xf>
    <xf numFmtId="166" fontId="46" fillId="25" borderId="20" xfId="0" applyNumberFormat="1" applyFont="1" applyFill="1" applyBorder="1" applyAlignment="1">
      <alignment horizontal="center" vertical="center"/>
    </xf>
    <xf numFmtId="166" fontId="45" fillId="25" borderId="0" xfId="0" applyNumberFormat="1" applyFont="1" applyFill="1" applyBorder="1" applyAlignment="1">
      <alignment horizontal="center" vertical="center"/>
    </xf>
    <xf numFmtId="0" fontId="94" fillId="25" borderId="0" xfId="0" applyFont="1" applyFill="1" applyAlignment="1">
      <alignment horizontal="left"/>
    </xf>
    <xf numFmtId="0" fontId="47" fillId="25" borderId="31" xfId="25" applyFont="1" applyFill="1" applyBorder="1" applyAlignment="1">
      <alignment horizontal="center" wrapText="1"/>
    </xf>
    <xf numFmtId="0" fontId="44" fillId="28" borderId="42" xfId="134" applyFont="1" applyFill="1" applyBorder="1" applyAlignment="1">
      <alignment vertical="center" wrapText="1"/>
    </xf>
    <xf numFmtId="0" fontId="44" fillId="29" borderId="36" xfId="134" applyFont="1" applyFill="1" applyBorder="1" applyAlignment="1">
      <alignment horizontal="center" vertical="center" wrapText="1"/>
    </xf>
    <xf numFmtId="0" fontId="44" fillId="28" borderId="42" xfId="134" applyFont="1" applyFill="1" applyBorder="1" applyAlignment="1">
      <alignment vertical="center"/>
    </xf>
    <xf numFmtId="165" fontId="47" fillId="25" borderId="31" xfId="133" applyNumberFormat="1" applyFont="1" applyFill="1" applyBorder="1" applyAlignment="1">
      <alignment horizontal="center" vertical="center"/>
    </xf>
    <xf numFmtId="0" fontId="45" fillId="24" borderId="31" xfId="0" applyFont="1" applyFill="1" applyBorder="1" applyAlignment="1">
      <alignment horizontal="center" vertical="center"/>
    </xf>
    <xf numFmtId="0" fontId="44" fillId="25" borderId="36" xfId="134" applyFont="1" applyFill="1" applyBorder="1" applyAlignment="1">
      <alignment horizontal="center" vertical="center"/>
    </xf>
    <xf numFmtId="16" fontId="75" fillId="25" borderId="41" xfId="0" applyNumberFormat="1" applyFont="1" applyFill="1" applyBorder="1" applyAlignment="1">
      <alignment horizontal="left"/>
    </xf>
    <xf numFmtId="166" fontId="75" fillId="25" borderId="37" xfId="0" applyNumberFormat="1" applyFont="1" applyFill="1" applyBorder="1" applyAlignment="1">
      <alignment horizontal="center" vertical="center"/>
    </xf>
    <xf numFmtId="166" fontId="75" fillId="25" borderId="31" xfId="0" applyNumberFormat="1" applyFont="1" applyFill="1" applyBorder="1" applyAlignment="1">
      <alignment horizontal="center" vertical="center"/>
    </xf>
    <xf numFmtId="16" fontId="44" fillId="25" borderId="24" xfId="24" applyNumberFormat="1" applyFont="1" applyFill="1" applyBorder="1" applyAlignment="1">
      <alignment horizontal="left" vertical="center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6" fontId="44" fillId="25" borderId="14" xfId="0" applyNumberFormat="1" applyFont="1" applyFill="1" applyBorder="1" applyAlignment="1">
      <alignment horizontal="center" vertical="center"/>
    </xf>
    <xf numFmtId="16" fontId="44" fillId="25" borderId="24" xfId="24" applyNumberFormat="1" applyFont="1" applyFill="1" applyBorder="1" applyAlignment="1">
      <alignment horizontal="center" vertical="center"/>
    </xf>
    <xf numFmtId="16" fontId="75" fillId="25" borderId="24" xfId="24" applyNumberFormat="1" applyFont="1" applyFill="1" applyBorder="1" applyAlignment="1">
      <alignment horizontal="left" vertical="center"/>
    </xf>
    <xf numFmtId="16" fontId="75" fillId="25" borderId="25" xfId="24" applyNumberFormat="1" applyFont="1" applyFill="1" applyBorder="1" applyAlignment="1">
      <alignment horizontal="left" vertical="center"/>
    </xf>
    <xf numFmtId="16" fontId="75" fillId="25" borderId="14" xfId="24" applyNumberFormat="1" applyFont="1" applyFill="1" applyBorder="1" applyAlignment="1">
      <alignment horizontal="center" vertical="center"/>
    </xf>
    <xf numFmtId="166" fontId="75" fillId="25" borderId="14" xfId="0" applyNumberFormat="1" applyFont="1" applyFill="1" applyBorder="1" applyAlignment="1">
      <alignment horizontal="center" vertical="center"/>
    </xf>
    <xf numFmtId="16" fontId="75" fillId="25" borderId="24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16" fontId="75" fillId="25" borderId="23" xfId="24" applyNumberFormat="1" applyFont="1" applyFill="1" applyBorder="1" applyAlignment="1">
      <alignment horizontal="left" vertical="center"/>
    </xf>
    <xf numFmtId="16" fontId="75" fillId="25" borderId="18" xfId="24" applyNumberFormat="1" applyFont="1" applyFill="1" applyBorder="1" applyAlignment="1">
      <alignment horizontal="left" vertical="center"/>
    </xf>
    <xf numFmtId="0" fontId="63" fillId="26" borderId="15" xfId="0" applyFont="1" applyFill="1" applyBorder="1" applyAlignment="1">
      <alignment wrapText="1"/>
    </xf>
    <xf numFmtId="0" fontId="60" fillId="25" borderId="29" xfId="0" applyFont="1" applyFill="1" applyBorder="1" applyAlignment="1">
      <alignment horizontal="left" vertical="center" wrapText="1"/>
    </xf>
    <xf numFmtId="0" fontId="75" fillId="25" borderId="0" xfId="0" applyFont="1" applyFill="1" applyAlignment="1">
      <alignment wrapText="1"/>
    </xf>
    <xf numFmtId="0" fontId="44" fillId="35" borderId="0" xfId="0" applyFont="1" applyFill="1"/>
    <xf numFmtId="16" fontId="44" fillId="35" borderId="37" xfId="132" applyNumberFormat="1" applyFont="1" applyFill="1" applyBorder="1" applyAlignment="1">
      <alignment horizontal="center"/>
    </xf>
    <xf numFmtId="16" fontId="44" fillId="35" borderId="37" xfId="132" quotePrefix="1" applyNumberFormat="1" applyFont="1" applyFill="1" applyBorder="1" applyAlignment="1">
      <alignment horizontal="center"/>
    </xf>
    <xf numFmtId="16" fontId="44" fillId="35" borderId="37" xfId="0" applyNumberFormat="1" applyFont="1" applyFill="1" applyBorder="1" applyAlignment="1">
      <alignment horizontal="center" vertical="center" wrapText="1"/>
    </xf>
    <xf numFmtId="0" fontId="44" fillId="35" borderId="37" xfId="0" quotePrefix="1" applyFont="1" applyFill="1" applyBorder="1" applyAlignment="1">
      <alignment horizontal="center"/>
    </xf>
    <xf numFmtId="0" fontId="44" fillId="35" borderId="37" xfId="132" quotePrefix="1" applyFont="1" applyFill="1" applyBorder="1" applyAlignment="1">
      <alignment horizontal="center"/>
    </xf>
    <xf numFmtId="0" fontId="44" fillId="35" borderId="0" xfId="0" applyFont="1" applyFill="1" applyAlignment="1">
      <alignment wrapText="1"/>
    </xf>
    <xf numFmtId="16" fontId="47" fillId="35" borderId="37" xfId="133" applyNumberFormat="1" applyFont="1" applyFill="1" applyBorder="1" applyAlignment="1">
      <alignment horizontal="center"/>
    </xf>
    <xf numFmtId="16" fontId="47" fillId="35" borderId="37" xfId="132" quotePrefix="1" applyNumberFormat="1" applyFont="1" applyFill="1" applyBorder="1" applyAlignment="1">
      <alignment horizontal="center"/>
    </xf>
    <xf numFmtId="0" fontId="47" fillId="35" borderId="37" xfId="132" applyFont="1" applyFill="1" applyBorder="1" applyAlignment="1">
      <alignment horizontal="center"/>
    </xf>
    <xf numFmtId="16" fontId="47" fillId="35" borderId="37" xfId="0" applyNumberFormat="1" applyFont="1" applyFill="1" applyBorder="1" applyAlignment="1">
      <alignment horizontal="center"/>
    </xf>
    <xf numFmtId="16" fontId="47" fillId="35" borderId="37" xfId="132" applyNumberFormat="1" applyFont="1" applyFill="1" applyBorder="1" applyAlignment="1">
      <alignment horizontal="center"/>
    </xf>
    <xf numFmtId="0" fontId="47" fillId="35" borderId="37" xfId="132" quotePrefix="1" applyFont="1" applyFill="1" applyBorder="1" applyAlignment="1">
      <alignment horizontal="center"/>
    </xf>
    <xf numFmtId="0" fontId="61" fillId="25" borderId="18" xfId="27" applyFont="1" applyFill="1" applyBorder="1" applyAlignment="1">
      <alignment wrapText="1"/>
    </xf>
    <xf numFmtId="0" fontId="63" fillId="26" borderId="19" xfId="0" applyFont="1" applyFill="1" applyBorder="1" applyAlignment="1">
      <alignment wrapText="1"/>
    </xf>
    <xf numFmtId="0" fontId="5" fillId="25" borderId="45" xfId="134" applyFont="1" applyFill="1" applyBorder="1" applyAlignment="1">
      <alignment horizontal="left"/>
    </xf>
    <xf numFmtId="0" fontId="5" fillId="25" borderId="46" xfId="134" applyFont="1" applyFill="1" applyBorder="1" applyAlignment="1">
      <alignment horizontal="left"/>
    </xf>
    <xf numFmtId="0" fontId="5" fillId="25" borderId="47" xfId="134" applyFont="1" applyFill="1" applyBorder="1" applyAlignment="1">
      <alignment horizontal="right"/>
    </xf>
    <xf numFmtId="165" fontId="44" fillId="24" borderId="31" xfId="133" applyNumberFormat="1" applyFont="1" applyFill="1" applyBorder="1" applyAlignment="1">
      <alignment horizontal="center" vertical="center" wrapText="1"/>
    </xf>
    <xf numFmtId="0" fontId="47" fillId="25" borderId="0" xfId="25" applyFont="1" applyFill="1" applyBorder="1" applyAlignment="1">
      <alignment horizontal="center" wrapText="1"/>
    </xf>
    <xf numFmtId="165" fontId="45" fillId="26" borderId="0" xfId="133" applyNumberFormat="1" applyFont="1" applyFill="1" applyBorder="1" applyAlignment="1">
      <alignment horizontal="center" vertical="center" wrapText="1"/>
    </xf>
    <xf numFmtId="0" fontId="5" fillId="25" borderId="37" xfId="134" applyFont="1" applyFill="1" applyBorder="1" applyAlignment="1">
      <alignment horizontal="right"/>
    </xf>
    <xf numFmtId="0" fontId="94" fillId="25" borderId="0" xfId="0" applyFont="1" applyFill="1" applyAlignment="1">
      <alignment wrapText="1"/>
    </xf>
    <xf numFmtId="0" fontId="76" fillId="25" borderId="18" xfId="0" applyFont="1" applyFill="1" applyBorder="1" applyAlignment="1">
      <alignment wrapText="1"/>
    </xf>
    <xf numFmtId="0" fontId="76" fillId="25" borderId="27" xfId="133" applyFont="1" applyFill="1" applyBorder="1" applyAlignment="1">
      <alignment horizontal="left" wrapText="1"/>
    </xf>
    <xf numFmtId="0" fontId="43" fillId="25" borderId="31" xfId="132" applyFont="1" applyFill="1" applyBorder="1" applyAlignment="1">
      <alignment wrapText="1"/>
    </xf>
    <xf numFmtId="0" fontId="76" fillId="26" borderId="35" xfId="27" applyFont="1" applyFill="1" applyBorder="1" applyAlignment="1">
      <alignment horizontal="left" vertical="center" wrapText="1"/>
    </xf>
    <xf numFmtId="16" fontId="88" fillId="26" borderId="25" xfId="133" applyNumberFormat="1" applyFont="1" applyFill="1" applyBorder="1" applyAlignment="1">
      <alignment horizontal="left" vertical="center" wrapText="1"/>
    </xf>
    <xf numFmtId="0" fontId="60" fillId="25" borderId="33" xfId="0" applyFont="1" applyFill="1" applyBorder="1" applyAlignment="1">
      <alignment vertical="center" wrapText="1"/>
    </xf>
    <xf numFmtId="0" fontId="77" fillId="26" borderId="25" xfId="27" quotePrefix="1" applyFont="1" applyFill="1" applyBorder="1" applyAlignment="1">
      <alignment vertical="center"/>
    </xf>
    <xf numFmtId="16" fontId="78" fillId="0" borderId="14" xfId="27" quotePrefix="1" applyNumberFormat="1" applyFont="1" applyFill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166" fontId="44" fillId="26" borderId="38" xfId="0" applyNumberFormat="1" applyFont="1" applyFill="1" applyBorder="1" applyAlignment="1">
      <alignment vertical="center"/>
    </xf>
    <xf numFmtId="0" fontId="57" fillId="0" borderId="0" xfId="27" applyFont="1" applyAlignment="1">
      <alignment vertical="center"/>
    </xf>
    <xf numFmtId="0" fontId="5" fillId="25" borderId="0" xfId="24" applyFont="1" applyFill="1" applyBorder="1" applyAlignment="1">
      <alignment vertical="center"/>
    </xf>
    <xf numFmtId="0" fontId="44" fillId="25" borderId="14" xfId="23" applyFont="1" applyFill="1" applyBorder="1" applyAlignment="1">
      <alignment horizontal="center"/>
    </xf>
    <xf numFmtId="0" fontId="44" fillId="27" borderId="22" xfId="23" applyFont="1" applyFill="1" applyBorder="1" applyAlignment="1">
      <alignment horizontal="center"/>
    </xf>
    <xf numFmtId="166" fontId="44" fillId="0" borderId="21" xfId="0" applyNumberFormat="1" applyFont="1" applyFill="1" applyBorder="1" applyAlignment="1"/>
    <xf numFmtId="166" fontId="44" fillId="0" borderId="22" xfId="0" applyNumberFormat="1" applyFont="1" applyFill="1" applyBorder="1" applyAlignment="1">
      <alignment horizontal="center"/>
    </xf>
    <xf numFmtId="166" fontId="44" fillId="0" borderId="20" xfId="0" applyNumberFormat="1" applyFont="1" applyFill="1" applyBorder="1" applyAlignment="1"/>
    <xf numFmtId="166" fontId="44" fillId="26" borderId="21" xfId="0" applyNumberFormat="1" applyFont="1" applyFill="1" applyBorder="1" applyAlignment="1"/>
    <xf numFmtId="166" fontId="44" fillId="26" borderId="20" xfId="0" applyNumberFormat="1" applyFont="1" applyFill="1" applyBorder="1" applyAlignment="1"/>
    <xf numFmtId="166" fontId="44" fillId="26" borderId="33" xfId="0" applyNumberFormat="1" applyFont="1" applyFill="1" applyBorder="1" applyAlignment="1"/>
    <xf numFmtId="166" fontId="44" fillId="26" borderId="22" xfId="0" applyNumberFormat="1" applyFont="1" applyFill="1" applyBorder="1" applyAlignment="1"/>
    <xf numFmtId="16" fontId="75" fillId="25" borderId="23" xfId="24" applyNumberFormat="1" applyFont="1" applyFill="1" applyBorder="1" applyAlignment="1">
      <alignment horizontal="left" vertical="center" wrapText="1"/>
    </xf>
    <xf numFmtId="0" fontId="77" fillId="26" borderId="48" xfId="27" applyFont="1" applyFill="1" applyBorder="1" applyAlignment="1">
      <alignment horizontal="left" vertical="center" wrapText="1"/>
    </xf>
    <xf numFmtId="0" fontId="77" fillId="26" borderId="49" xfId="27" quotePrefix="1" applyFont="1" applyFill="1" applyBorder="1" applyAlignment="1">
      <alignment vertical="center" wrapText="1"/>
    </xf>
    <xf numFmtId="0" fontId="77" fillId="26" borderId="35" xfId="27" applyFont="1" applyFill="1" applyBorder="1" applyAlignment="1">
      <alignment horizontal="left" vertical="center" wrapText="1"/>
    </xf>
    <xf numFmtId="0" fontId="60" fillId="27" borderId="31" xfId="25" applyFont="1" applyFill="1" applyBorder="1" applyAlignment="1">
      <alignment horizontal="center" wrapText="1"/>
    </xf>
    <xf numFmtId="0" fontId="60" fillId="0" borderId="0" xfId="25" applyFont="1" applyFill="1" applyBorder="1" applyAlignment="1">
      <alignment horizontal="center"/>
    </xf>
    <xf numFmtId="165" fontId="44" fillId="26" borderId="0" xfId="133" applyNumberFormat="1" applyFont="1" applyFill="1" applyBorder="1" applyAlignment="1">
      <alignment horizontal="center" vertical="center" wrapText="1"/>
    </xf>
    <xf numFmtId="0" fontId="47" fillId="25" borderId="0" xfId="25" applyFont="1" applyFill="1" applyBorder="1" applyAlignment="1">
      <alignment horizontal="center"/>
    </xf>
    <xf numFmtId="0" fontId="47" fillId="0" borderId="31" xfId="25" applyFont="1" applyFill="1" applyBorder="1" applyAlignment="1">
      <alignment horizontal="center" wrapText="1"/>
    </xf>
    <xf numFmtId="0" fontId="94" fillId="25" borderId="0" xfId="0" applyFont="1" applyFill="1" applyAlignment="1">
      <alignment horizontal="left" wrapText="1"/>
    </xf>
    <xf numFmtId="0" fontId="76" fillId="35" borderId="0" xfId="0" applyFont="1" applyFill="1"/>
    <xf numFmtId="0" fontId="47" fillId="35" borderId="0" xfId="0" applyFont="1" applyFill="1"/>
    <xf numFmtId="16" fontId="60" fillId="25" borderId="32" xfId="132" quotePrefix="1" applyNumberFormat="1" applyFont="1" applyFill="1" applyBorder="1" applyAlignment="1">
      <alignment horizontal="center"/>
    </xf>
    <xf numFmtId="0" fontId="60" fillId="1" borderId="0" xfId="0" applyFont="1" applyFill="1" applyAlignment="1">
      <alignment wrapText="1"/>
    </xf>
    <xf numFmtId="16" fontId="60" fillId="1" borderId="20" xfId="132" applyNumberFormat="1" applyFont="1" applyFill="1" applyBorder="1" applyAlignment="1">
      <alignment horizontal="center"/>
    </xf>
    <xf numFmtId="0" fontId="60" fillId="1" borderId="30" xfId="0" quotePrefix="1" applyFont="1" applyFill="1" applyBorder="1" applyAlignment="1">
      <alignment horizontal="center" vertical="center"/>
    </xf>
    <xf numFmtId="16" fontId="60" fillId="1" borderId="30" xfId="132" applyNumberFormat="1" applyFont="1" applyFill="1" applyBorder="1" applyAlignment="1">
      <alignment horizontal="center"/>
    </xf>
    <xf numFmtId="16" fontId="60" fillId="1" borderId="38" xfId="132" applyNumberFormat="1" applyFont="1" applyFill="1" applyBorder="1" applyAlignment="1">
      <alignment horizontal="center"/>
    </xf>
    <xf numFmtId="16" fontId="60" fillId="1" borderId="28" xfId="132" applyNumberFormat="1" applyFont="1" applyFill="1" applyBorder="1" applyAlignment="1">
      <alignment horizontal="center"/>
    </xf>
    <xf numFmtId="0" fontId="87" fillId="25" borderId="31" xfId="134" applyFont="1" applyFill="1" applyBorder="1" applyAlignment="1">
      <alignment horizontal="center" wrapText="1"/>
    </xf>
    <xf numFmtId="0" fontId="49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7" fillId="0" borderId="0" xfId="132" applyFont="1" applyBorder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5" fillId="0" borderId="42" xfId="134" applyFont="1" applyFill="1" applyBorder="1" applyAlignment="1">
      <alignment horizontal="center" vertical="center" wrapText="1"/>
    </xf>
    <xf numFmtId="0" fontId="75" fillId="0" borderId="44" xfId="134" applyFont="1" applyFill="1" applyBorder="1" applyAlignment="1">
      <alignment horizontal="center" vertical="center"/>
    </xf>
    <xf numFmtId="0" fontId="75" fillId="0" borderId="29" xfId="134" applyFont="1" applyFill="1" applyBorder="1" applyAlignment="1">
      <alignment horizontal="center" vertical="center"/>
    </xf>
    <xf numFmtId="0" fontId="75" fillId="0" borderId="33" xfId="134" applyFont="1" applyFill="1" applyBorder="1" applyAlignment="1">
      <alignment horizontal="center" vertical="center"/>
    </xf>
    <xf numFmtId="0" fontId="44" fillId="0" borderId="42" xfId="132" applyFont="1" applyFill="1" applyBorder="1" applyAlignment="1">
      <alignment horizontal="center" vertical="center"/>
    </xf>
    <xf numFmtId="0" fontId="44" fillId="0" borderId="43" xfId="132" applyFont="1" applyFill="1" applyBorder="1" applyAlignment="1">
      <alignment horizontal="center" vertical="center"/>
    </xf>
    <xf numFmtId="0" fontId="44" fillId="0" borderId="31" xfId="132" applyFont="1" applyFill="1" applyBorder="1" applyAlignment="1">
      <alignment horizontal="center" vertical="center"/>
    </xf>
    <xf numFmtId="0" fontId="44" fillId="0" borderId="0" xfId="132" applyFont="1" applyFill="1" applyBorder="1" applyAlignment="1">
      <alignment horizontal="center" vertical="center"/>
    </xf>
    <xf numFmtId="0" fontId="44" fillId="0" borderId="23" xfId="27" applyFont="1" applyFill="1" applyBorder="1" applyAlignment="1">
      <alignment horizontal="center" vertical="center"/>
    </xf>
    <xf numFmtId="0" fontId="44" fillId="0" borderId="18" xfId="27" applyFont="1" applyFill="1" applyBorder="1" applyAlignment="1">
      <alignment horizontal="center" vertical="center"/>
    </xf>
    <xf numFmtId="0" fontId="75" fillId="0" borderId="16" xfId="23" applyFont="1" applyFill="1" applyBorder="1" applyAlignment="1">
      <alignment horizontal="center" vertical="center" wrapText="1"/>
    </xf>
    <xf numFmtId="0" fontId="75" fillId="0" borderId="17" xfId="23" applyFont="1" applyFill="1" applyBorder="1" applyAlignment="1">
      <alignment horizontal="center" vertical="center"/>
    </xf>
    <xf numFmtId="0" fontId="75" fillId="0" borderId="29" xfId="23" applyFont="1" applyFill="1" applyBorder="1" applyAlignment="1">
      <alignment horizontal="center" vertical="center"/>
    </xf>
    <xf numFmtId="0" fontId="75" fillId="0" borderId="33" xfId="23" applyFont="1" applyFill="1" applyBorder="1" applyAlignment="1">
      <alignment horizontal="center" vertical="center"/>
    </xf>
    <xf numFmtId="0" fontId="44" fillId="0" borderId="26" xfId="27" applyFont="1" applyFill="1" applyBorder="1" applyAlignment="1">
      <alignment horizontal="center" vertical="center"/>
    </xf>
    <xf numFmtId="0" fontId="44" fillId="0" borderId="25" xfId="27" applyFont="1" applyFill="1" applyBorder="1" applyAlignment="1">
      <alignment horizontal="center" vertical="center"/>
    </xf>
    <xf numFmtId="0" fontId="44" fillId="0" borderId="16" xfId="27" applyFont="1" applyFill="1" applyBorder="1" applyAlignment="1">
      <alignment horizontal="center" vertical="center"/>
    </xf>
    <xf numFmtId="0" fontId="44" fillId="0" borderId="17" xfId="27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77" fillId="26" borderId="0" xfId="27" applyFont="1" applyFill="1" applyBorder="1" applyAlignment="1">
      <alignment horizontal="left" vertical="center"/>
    </xf>
    <xf numFmtId="0" fontId="7" fillId="0" borderId="0" xfId="27" applyFont="1" applyBorder="1" applyAlignment="1">
      <alignment horizontal="center"/>
    </xf>
    <xf numFmtId="0" fontId="6" fillId="0" borderId="0" xfId="27" applyFont="1" applyAlignment="1">
      <alignment horizontal="center"/>
    </xf>
    <xf numFmtId="16" fontId="76" fillId="25" borderId="36" xfId="27" quotePrefix="1" applyNumberFormat="1" applyFont="1" applyFill="1" applyBorder="1" applyAlignment="1">
      <alignment horizontal="center" vertical="center"/>
    </xf>
    <xf numFmtId="16" fontId="76" fillId="25" borderId="38" xfId="27" quotePrefix="1" applyNumberFormat="1" applyFont="1" applyFill="1" applyBorder="1" applyAlignment="1">
      <alignment horizontal="center" vertical="center"/>
    </xf>
    <xf numFmtId="0" fontId="76" fillId="26" borderId="16" xfId="27" applyFont="1" applyFill="1" applyBorder="1" applyAlignment="1">
      <alignment horizontal="left" vertical="center" wrapText="1"/>
    </xf>
    <xf numFmtId="0" fontId="76" fillId="26" borderId="29" xfId="27" applyFont="1" applyFill="1" applyBorder="1" applyAlignment="1">
      <alignment horizontal="left" vertical="center"/>
    </xf>
    <xf numFmtId="0" fontId="76" fillId="26" borderId="17" xfId="27" applyFont="1" applyFill="1" applyBorder="1" applyAlignment="1">
      <alignment horizontal="left" vertical="center"/>
    </xf>
    <xf numFmtId="0" fontId="76" fillId="26" borderId="33" xfId="27" applyFont="1" applyFill="1" applyBorder="1" applyAlignment="1">
      <alignment horizontal="left" vertical="center"/>
    </xf>
    <xf numFmtId="0" fontId="76" fillId="26" borderId="16" xfId="27" applyFont="1" applyFill="1" applyBorder="1" applyAlignment="1">
      <alignment horizontal="left" vertical="center"/>
    </xf>
    <xf numFmtId="0" fontId="76" fillId="26" borderId="17" xfId="27" applyFont="1" applyFill="1" applyBorder="1" applyAlignment="1">
      <alignment horizontal="left" vertical="center" wrapText="1"/>
    </xf>
    <xf numFmtId="0" fontId="76" fillId="0" borderId="0" xfId="27" applyFont="1" applyBorder="1" applyAlignment="1">
      <alignment horizontal="left" vertical="center"/>
    </xf>
    <xf numFmtId="0" fontId="44" fillId="0" borderId="14" xfId="23" applyFont="1" applyFill="1" applyBorder="1" applyAlignment="1">
      <alignment horizontal="center" vertical="center"/>
    </xf>
    <xf numFmtId="0" fontId="44" fillId="0" borderId="21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0" fontId="44" fillId="0" borderId="24" xfId="27" applyFont="1" applyFill="1" applyBorder="1" applyAlignment="1">
      <alignment horizontal="center" vertical="center"/>
    </xf>
    <xf numFmtId="0" fontId="44" fillId="0" borderId="35" xfId="27" applyFont="1" applyFill="1" applyBorder="1" applyAlignment="1">
      <alignment horizontal="center" vertical="center"/>
    </xf>
    <xf numFmtId="0" fontId="76" fillId="26" borderId="31" xfId="27" applyFont="1" applyFill="1" applyBorder="1" applyAlignment="1">
      <alignment horizontal="left" vertical="center"/>
    </xf>
    <xf numFmtId="0" fontId="76" fillId="26" borderId="18" xfId="27" applyFont="1" applyFill="1" applyBorder="1" applyAlignment="1">
      <alignment horizontal="left" vertical="center"/>
    </xf>
    <xf numFmtId="0" fontId="77" fillId="26" borderId="29" xfId="27" applyFont="1" applyFill="1" applyBorder="1" applyAlignment="1">
      <alignment horizontal="left" vertical="center" wrapText="1"/>
    </xf>
    <xf numFmtId="0" fontId="77" fillId="26" borderId="24" xfId="27" applyFont="1" applyFill="1" applyBorder="1" applyAlignment="1">
      <alignment horizontal="left" vertical="center"/>
    </xf>
    <xf numFmtId="0" fontId="77" fillId="26" borderId="48" xfId="27" applyFont="1" applyFill="1" applyBorder="1" applyAlignment="1">
      <alignment horizontal="left" vertical="center" wrapText="1"/>
    </xf>
    <xf numFmtId="0" fontId="77" fillId="26" borderId="49" xfId="27" applyFont="1" applyFill="1" applyBorder="1" applyAlignment="1">
      <alignment horizontal="left" vertical="center" wrapText="1"/>
    </xf>
    <xf numFmtId="0" fontId="77" fillId="26" borderId="33" xfId="27" applyFont="1" applyFill="1" applyBorder="1" applyAlignment="1">
      <alignment horizontal="left" vertical="center" wrapText="1"/>
    </xf>
    <xf numFmtId="0" fontId="77" fillId="26" borderId="25" xfId="27" quotePrefix="1" applyFont="1" applyFill="1" applyBorder="1" applyAlignment="1">
      <alignment vertical="center"/>
    </xf>
    <xf numFmtId="0" fontId="77" fillId="26" borderId="49" xfId="27" quotePrefix="1" applyFont="1" applyFill="1" applyBorder="1" applyAlignment="1">
      <alignment vertical="center"/>
    </xf>
    <xf numFmtId="0" fontId="77" fillId="26" borderId="33" xfId="27" quotePrefix="1" applyFont="1" applyFill="1" applyBorder="1" applyAlignment="1">
      <alignment vertical="center" wrapText="1"/>
    </xf>
    <xf numFmtId="49" fontId="46" fillId="0" borderId="0" xfId="24" applyNumberFormat="1" applyFont="1" applyBorder="1" applyAlignment="1">
      <alignment horizontal="center"/>
    </xf>
    <xf numFmtId="16" fontId="78" fillId="25" borderId="47" xfId="27" quotePrefix="1" applyNumberFormat="1" applyFont="1" applyFill="1" applyBorder="1" applyAlignment="1">
      <alignment horizontal="center" vertical="center"/>
    </xf>
    <xf numFmtId="16" fontId="78" fillId="25" borderId="38" xfId="27" quotePrefix="1" applyNumberFormat="1" applyFont="1" applyFill="1" applyBorder="1" applyAlignment="1">
      <alignment horizontal="center" vertical="center"/>
    </xf>
    <xf numFmtId="16" fontId="78" fillId="25" borderId="14" xfId="27" quotePrefix="1" applyNumberFormat="1" applyFont="1" applyFill="1" applyBorder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44" fillId="25" borderId="24" xfId="23" applyFont="1" applyFill="1" applyBorder="1" applyAlignment="1">
      <alignment horizontal="center" vertical="center"/>
    </xf>
    <xf numFmtId="0" fontId="44" fillId="25" borderId="25" xfId="23" applyFont="1" applyFill="1" applyBorder="1" applyAlignment="1">
      <alignment horizontal="center" vertical="center"/>
    </xf>
    <xf numFmtId="0" fontId="77" fillId="26" borderId="48" xfId="27" applyFont="1" applyFill="1" applyBorder="1" applyAlignment="1">
      <alignment horizontal="left" vertical="center"/>
    </xf>
    <xf numFmtId="0" fontId="92" fillId="0" borderId="0" xfId="27" applyFont="1" applyAlignment="1">
      <alignment horizontal="center"/>
    </xf>
    <xf numFmtId="16" fontId="78" fillId="0" borderId="14" xfId="27" quotePrefix="1" applyNumberFormat="1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/>
    </xf>
    <xf numFmtId="0" fontId="44" fillId="25" borderId="24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 wrapText="1"/>
    </xf>
    <xf numFmtId="0" fontId="44" fillId="0" borderId="21" xfId="27" applyFont="1" applyFill="1" applyBorder="1" applyAlignment="1">
      <alignment horizontal="center" vertical="center"/>
    </xf>
    <xf numFmtId="0" fontId="78" fillId="0" borderId="0" xfId="27" applyFont="1" applyBorder="1" applyAlignment="1">
      <alignment horizontal="left" vertical="center"/>
    </xf>
    <xf numFmtId="16" fontId="77" fillId="0" borderId="36" xfId="27" quotePrefix="1" applyNumberFormat="1" applyFont="1" applyFill="1" applyBorder="1" applyAlignment="1">
      <alignment horizontal="center" vertical="center"/>
    </xf>
    <xf numFmtId="16" fontId="77" fillId="0" borderId="38" xfId="27" quotePrefix="1" applyNumberFormat="1" applyFont="1" applyFill="1" applyBorder="1" applyAlignment="1">
      <alignment horizontal="center" vertical="center"/>
    </xf>
    <xf numFmtId="0" fontId="77" fillId="0" borderId="0" xfId="27" applyFont="1" applyBorder="1" applyAlignment="1">
      <alignment horizontal="left" vertical="center"/>
    </xf>
    <xf numFmtId="0" fontId="7" fillId="0" borderId="0" xfId="27" applyFont="1" applyFill="1" applyBorder="1" applyAlignment="1">
      <alignment horizontal="center"/>
    </xf>
    <xf numFmtId="0" fontId="77" fillId="26" borderId="36" xfId="27" applyFont="1" applyFill="1" applyBorder="1" applyAlignment="1">
      <alignment horizontal="center" vertical="center"/>
    </xf>
    <xf numFmtId="0" fontId="77" fillId="26" borderId="38" xfId="27" applyFont="1" applyFill="1" applyBorder="1" applyAlignment="1">
      <alignment horizontal="center" vertical="center"/>
    </xf>
    <xf numFmtId="16" fontId="77" fillId="0" borderId="36" xfId="27" applyNumberFormat="1" applyFont="1" applyFill="1" applyBorder="1" applyAlignment="1">
      <alignment horizontal="center" vertical="center"/>
    </xf>
    <xf numFmtId="16" fontId="77" fillId="0" borderId="38" xfId="27" applyNumberFormat="1" applyFont="1" applyFill="1" applyBorder="1" applyAlignment="1">
      <alignment horizontal="center" vertical="center"/>
    </xf>
    <xf numFmtId="0" fontId="77" fillId="26" borderId="36" xfId="27" applyFont="1" applyFill="1" applyBorder="1" applyAlignment="1">
      <alignment horizontal="center" vertical="center" wrapText="1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/>
    </xf>
    <xf numFmtId="0" fontId="7" fillId="0" borderId="0" xfId="132" applyFont="1" applyBorder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29" xfId="134" applyFont="1" applyFill="1" applyBorder="1" applyAlignment="1">
      <alignment horizontal="center" vertical="center" wrapText="1"/>
    </xf>
    <xf numFmtId="0" fontId="44" fillId="28" borderId="33" xfId="134" applyFont="1" applyFill="1" applyBorder="1" applyAlignment="1">
      <alignment horizontal="center" vertical="center" wrapText="1"/>
    </xf>
    <xf numFmtId="0" fontId="44" fillId="28" borderId="35" xfId="134" applyFont="1" applyFill="1" applyBorder="1" applyAlignment="1">
      <alignment horizontal="center" vertical="center" wrapText="1"/>
    </xf>
    <xf numFmtId="0" fontId="44" fillId="28" borderId="26" xfId="134" applyFont="1" applyFill="1" applyBorder="1" applyAlignment="1">
      <alignment horizontal="center" vertical="center" wrapText="1"/>
    </xf>
    <xf numFmtId="0" fontId="44" fillId="28" borderId="25" xfId="134" applyFont="1" applyFill="1" applyBorder="1" applyAlignment="1">
      <alignment horizontal="center" vertical="center" wrapText="1"/>
    </xf>
    <xf numFmtId="0" fontId="44" fillId="0" borderId="16" xfId="132" applyFont="1" applyFill="1" applyBorder="1" applyAlignment="1">
      <alignment horizontal="center" vertical="center"/>
    </xf>
    <xf numFmtId="0" fontId="44" fillId="0" borderId="27" xfId="132" applyFont="1" applyFill="1" applyBorder="1" applyAlignment="1">
      <alignment horizontal="center" vertical="center"/>
    </xf>
    <xf numFmtId="0" fontId="44" fillId="0" borderId="30" xfId="132" applyFont="1" applyFill="1" applyBorder="1" applyAlignment="1">
      <alignment horizontal="center" vertical="center" wrapText="1"/>
    </xf>
    <xf numFmtId="0" fontId="44" fillId="0" borderId="35" xfId="132" applyFont="1" applyFill="1" applyBorder="1" applyAlignment="1">
      <alignment horizontal="center" vertical="center"/>
    </xf>
    <xf numFmtId="0" fontId="44" fillId="0" borderId="26" xfId="132" applyFont="1" applyFill="1" applyBorder="1" applyAlignment="1">
      <alignment horizontal="center" vertical="center"/>
    </xf>
    <xf numFmtId="0" fontId="44" fillId="0" borderId="25" xfId="132" applyFont="1" applyFill="1" applyBorder="1" applyAlignment="1">
      <alignment horizontal="center" vertical="center"/>
    </xf>
    <xf numFmtId="0" fontId="44" fillId="28" borderId="27" xfId="134" applyFont="1" applyFill="1" applyBorder="1" applyAlignment="1">
      <alignment horizontal="center" vertical="center"/>
    </xf>
    <xf numFmtId="0" fontId="44" fillId="28" borderId="15" xfId="134" applyFont="1" applyFill="1" applyBorder="1" applyAlignment="1">
      <alignment horizontal="center" vertical="center"/>
    </xf>
    <xf numFmtId="0" fontId="44" fillId="28" borderId="30" xfId="134" applyFont="1" applyFill="1" applyBorder="1" applyAlignment="1">
      <alignment horizontal="center" vertical="center"/>
    </xf>
    <xf numFmtId="0" fontId="44" fillId="28" borderId="24" xfId="134" applyFont="1" applyFill="1" applyBorder="1" applyAlignment="1">
      <alignment horizontal="center" vertical="center" wrapText="1"/>
    </xf>
    <xf numFmtId="0" fontId="44" fillId="0" borderId="30" xfId="132" applyFont="1" applyFill="1" applyBorder="1" applyAlignment="1">
      <alignment horizontal="center" vertical="center"/>
    </xf>
    <xf numFmtId="0" fontId="7" fillId="28" borderId="0" xfId="133" applyFont="1" applyFill="1" applyBorder="1" applyAlignment="1">
      <alignment horizontal="center"/>
    </xf>
    <xf numFmtId="0" fontId="6" fillId="28" borderId="0" xfId="133" applyFont="1" applyFill="1" applyBorder="1" applyAlignment="1">
      <alignment horizontal="center"/>
    </xf>
    <xf numFmtId="0" fontId="44" fillId="28" borderId="27" xfId="133" applyFont="1" applyFill="1" applyBorder="1" applyAlignment="1">
      <alignment horizontal="center" vertical="center"/>
    </xf>
    <xf numFmtId="0" fontId="44" fillId="28" borderId="24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30" xfId="133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 wrapText="1"/>
    </xf>
    <xf numFmtId="0" fontId="44" fillId="28" borderId="14" xfId="134" applyFont="1" applyFill="1" applyBorder="1" applyAlignment="1">
      <alignment horizontal="center" vertical="center"/>
    </xf>
    <xf numFmtId="0" fontId="44" fillId="28" borderId="21" xfId="134" applyFont="1" applyFill="1" applyBorder="1" applyAlignment="1">
      <alignment horizontal="center" vertical="center"/>
    </xf>
    <xf numFmtId="0" fontId="44" fillId="28" borderId="16" xfId="133" applyFont="1" applyFill="1" applyBorder="1" applyAlignment="1">
      <alignment horizontal="center" vertical="center"/>
    </xf>
    <xf numFmtId="0" fontId="44" fillId="28" borderId="17" xfId="133" applyFont="1" applyFill="1" applyBorder="1" applyAlignment="1">
      <alignment horizontal="center" vertical="center"/>
    </xf>
    <xf numFmtId="0" fontId="44" fillId="28" borderId="14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  <xf numFmtId="0" fontId="44" fillId="28" borderId="18" xfId="133" applyFont="1" applyFill="1" applyBorder="1" applyAlignment="1">
      <alignment horizontal="center" vertical="center"/>
    </xf>
    <xf numFmtId="16" fontId="88" fillId="26" borderId="25" xfId="133" applyNumberFormat="1" applyFont="1" applyFill="1" applyBorder="1" applyAlignment="1">
      <alignment horizontal="left" vertical="center"/>
    </xf>
    <xf numFmtId="16" fontId="88" fillId="36" borderId="24" xfId="133" applyNumberFormat="1" applyFont="1" applyFill="1" applyBorder="1" applyAlignment="1">
      <alignment horizontal="center" vertical="center"/>
    </xf>
    <xf numFmtId="16" fontId="88" fillId="36" borderId="25" xfId="133" applyNumberFormat="1" applyFont="1" applyFill="1" applyBorder="1" applyAlignment="1">
      <alignment horizontal="left" vertical="center"/>
    </xf>
    <xf numFmtId="16" fontId="88" fillId="37" borderId="14" xfId="133" applyNumberFormat="1" applyFont="1" applyFill="1" applyBorder="1" applyAlignment="1">
      <alignment horizontal="center" vertical="center"/>
    </xf>
  </cellXfs>
  <cellStyles count="138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Comma 2" xfId="19"/>
    <cellStyle name="Hyperlink" xfId="20" builtinId="8"/>
    <cellStyle name="Normal" xfId="0" builtinId="0"/>
    <cellStyle name="Normal 2" xfId="21"/>
    <cellStyle name="Normal 2 2" xfId="22"/>
    <cellStyle name="Normal_EUROPE" xfId="23"/>
    <cellStyle name="Normal_EUROPE 2" xfId="134"/>
    <cellStyle name="Normal_MED" xfId="24"/>
    <cellStyle name="Normal_MED (1)" xfId="25"/>
    <cellStyle name="Normal_MED 2" xfId="133"/>
    <cellStyle name="Normal_PERSIAN GULF" xfId="137"/>
    <cellStyle name="Normal_Persian Gulf via HKG" xfId="26"/>
    <cellStyle name="Normal_Persian Gulf via HKG 2" xfId="135"/>
    <cellStyle name="Normal_SOUTH AFRICA" xfId="27"/>
    <cellStyle name="Normal_SOUTH AFRICA 2" xfId="132"/>
    <cellStyle name="Normal_US WC &amp; Canada" xfId="28"/>
    <cellStyle name="Normal_US WC &amp; Canada 2" xfId="136"/>
    <cellStyle name="normální 2" xfId="29"/>
    <cellStyle name="normální 2 2" xfId="30"/>
    <cellStyle name="normální 2_Xl0001353" xfId="31"/>
    <cellStyle name="normální_04Road" xfId="32"/>
    <cellStyle name="표준_LOOP 3 LR-2005(CEX)" xfId="33"/>
    <cellStyle name="一般_2008-10-28 Long Term Schedule CTS SVC" xfId="34"/>
    <cellStyle name="好" xfId="35"/>
    <cellStyle name="好_MED WB ARB 1st Quarter 2013" xfId="36"/>
    <cellStyle name="好_MED WB ARB 1st Quarter 2015" xfId="37"/>
    <cellStyle name="好_MED WB ARB 1st Quarter 2015v2" xfId="38"/>
    <cellStyle name="好_MED WB ARB 2nd Quarter 2014" xfId="39"/>
    <cellStyle name="好_MED WB ARB 2nd Quarter 2014V2" xfId="40"/>
    <cellStyle name="好_MED WB ARB 3rd Quarter 2013" xfId="41"/>
    <cellStyle name="好_MED WB ARB 4th Quarter 2013V1" xfId="42"/>
    <cellStyle name="好_NW EUR SVC Westbound RF Arbitraries 2nd Qtr 2014" xfId="43"/>
    <cellStyle name="好_NW EUR SVC Westbound RF Arbitraries 3rd Qtr 2013" xfId="44"/>
    <cellStyle name="好_NW EUR SVC Westbound RF Arbitraries 3rd Qtr 2014" xfId="45"/>
    <cellStyle name="好_NWE 2011 3rd qu WB ARB proposal" xfId="46"/>
    <cellStyle name="好_NWE 2011 4thQ WB ARB proposal" xfId="47"/>
    <cellStyle name="好_NWE WB ARB 1st Quarter 2013" xfId="48"/>
    <cellStyle name="好_NWE WB ARB 1st Quarter 2013V2" xfId="49"/>
    <cellStyle name="好_NWE WB ARB 1st Quarter 2014" xfId="50"/>
    <cellStyle name="好_NWE WB ARB 2nd Quarter 2012 proposals" xfId="51"/>
    <cellStyle name="好_NWE WB ARB 2nd Quarter 2013" xfId="52"/>
    <cellStyle name="好_NWE WB ARB 2nd Quarter 2013 V1" xfId="53"/>
    <cellStyle name="好_NWE WB ARB 2nd Quarter 2013 V4" xfId="54"/>
    <cellStyle name="好_NWE WB ARB 2nd Quarter 2014(20140529-20140630)" xfId="55"/>
    <cellStyle name="好_NWE WB ARB 2nd Quarter 2014v2" xfId="56"/>
    <cellStyle name="好_NWE WB ARB 2nd Quarter 2014v3 (1)" xfId="57"/>
    <cellStyle name="好_NWE WB ARB 3rd Quarter 2012" xfId="58"/>
    <cellStyle name="好_NWE WB ARB 3rd Quarter 2013" xfId="59"/>
    <cellStyle name="好_NWE WB ARB 3rd Quarter 2014" xfId="60"/>
    <cellStyle name="好_NWE WB ARB 4th Quarter 2012" xfId="61"/>
    <cellStyle name="好_NWE WB ARB 4th Quarter 2012 update" xfId="62"/>
    <cellStyle name="好_NWE WB ARB 4th Quarter 2013" xfId="63"/>
    <cellStyle name="好_NWE WB ARB 4th Quarter 2014" xfId="64"/>
    <cellStyle name="好_NWE WB ARB NOV 25-DEC 31 2011" xfId="65"/>
    <cellStyle name="好_NWE WB ARB Q1 2012" xfId="66"/>
    <cellStyle name="好_REVISED NWE WB ARB 3rd Quarter 2013" xfId="67"/>
    <cellStyle name="好_UPDATED NWE WB ARB 1st Quarter 2013" xfId="68"/>
    <cellStyle name="差" xfId="69"/>
    <cellStyle name="差_MED WB ARB 1st Quarter 2013" xfId="70"/>
    <cellStyle name="差_MED WB ARB 1st Quarter 2015" xfId="71"/>
    <cellStyle name="差_MED WB ARB 1st Quarter 2015v2" xfId="72"/>
    <cellStyle name="差_MED WB ARB 2nd Quarter 2014" xfId="73"/>
    <cellStyle name="差_MED WB ARB 2nd Quarter 2014V2" xfId="74"/>
    <cellStyle name="差_MED WB ARB 3rd Quarter 2013" xfId="75"/>
    <cellStyle name="差_MED WB ARB 4th Quarter 2013V1" xfId="76"/>
    <cellStyle name="差_NW EUR SVC Westbound RF Arbitraries 2nd Qtr 2014" xfId="77"/>
    <cellStyle name="差_NW EUR SVC Westbound RF Arbitraries 3rd Qtr 2013" xfId="78"/>
    <cellStyle name="差_NW EUR SVC Westbound RF Arbitraries 3rd Qtr 2014" xfId="79"/>
    <cellStyle name="差_NWE 2011 3rd qu WB ARB proposal" xfId="80"/>
    <cellStyle name="差_NWE 2011 4thQ WB ARB proposal" xfId="81"/>
    <cellStyle name="差_NWE WB ARB 1st Quarter 2013" xfId="82"/>
    <cellStyle name="差_NWE WB ARB 1st Quarter 2013V2" xfId="83"/>
    <cellStyle name="差_NWE WB ARB 1st Quarter 2014" xfId="84"/>
    <cellStyle name="差_NWE WB ARB 2nd Quarter 2012 proposals" xfId="85"/>
    <cellStyle name="差_NWE WB ARB 2nd Quarter 2013" xfId="86"/>
    <cellStyle name="差_NWE WB ARB 2nd Quarter 2013 V1" xfId="87"/>
    <cellStyle name="差_NWE WB ARB 2nd Quarter 2013 V4" xfId="88"/>
    <cellStyle name="差_NWE WB ARB 2nd Quarter 2014(20140529-20140630)" xfId="89"/>
    <cellStyle name="差_NWE WB ARB 2nd Quarter 2014v2" xfId="90"/>
    <cellStyle name="差_NWE WB ARB 2nd Quarter 2014v3 (1)" xfId="91"/>
    <cellStyle name="差_NWE WB ARB 3rd Quarter 2012" xfId="92"/>
    <cellStyle name="差_NWE WB ARB 3rd Quarter 2013" xfId="93"/>
    <cellStyle name="差_NWE WB ARB 3rd Quarter 2014" xfId="94"/>
    <cellStyle name="差_NWE WB ARB 4th Quarter 2012" xfId="95"/>
    <cellStyle name="差_NWE WB ARB 4th Quarter 2012 update" xfId="96"/>
    <cellStyle name="差_NWE WB ARB 4th Quarter 2013" xfId="97"/>
    <cellStyle name="差_NWE WB ARB 4th Quarter 2014" xfId="98"/>
    <cellStyle name="差_NWE WB ARB NOV 25-DEC 31 2011" xfId="99"/>
    <cellStyle name="差_NWE WB ARB Q1 2012" xfId="100"/>
    <cellStyle name="差_REVISED NWE WB ARB 3rd Quarter 2013" xfId="101"/>
    <cellStyle name="差_UPDATED NWE WB ARB 1st Quarter 2013" xfId="102"/>
    <cellStyle name="常规 2" xfId="103"/>
    <cellStyle name="常规 2 2" xfId="104"/>
    <cellStyle name="常规 2_Xl0001226" xfId="105"/>
    <cellStyle name="常规 3" xfId="106"/>
    <cellStyle name="常规 3 2 2 2" xfId="107"/>
    <cellStyle name="常规 4" xfId="108"/>
    <cellStyle name="常规_AEN LTS(20071031) 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标题" xfId="116"/>
    <cellStyle name="标题 1" xfId="117"/>
    <cellStyle name="标题 2" xfId="118"/>
    <cellStyle name="标题 3" xfId="119"/>
    <cellStyle name="标题 4" xfId="120"/>
    <cellStyle name="标题_MED WB ARB 1st Quarter 2013" xfId="121"/>
    <cellStyle name="检查单元格" xfId="122"/>
    <cellStyle name="汇总" xfId="123"/>
    <cellStyle name="注释" xfId="124"/>
    <cellStyle name="解释性文本" xfId="125"/>
    <cellStyle name="警告文本" xfId="126"/>
    <cellStyle name="计算" xfId="127"/>
    <cellStyle name="输入" xfId="128"/>
    <cellStyle name="输出" xfId="129"/>
    <cellStyle name="适中" xfId="130"/>
    <cellStyle name="链接单元格" xfId="1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0</xdr:col>
      <xdr:colOff>1107281</xdr:colOff>
      <xdr:row>4</xdr:row>
      <xdr:rowOff>23813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2031" cy="88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="80" zoomScaleNormal="80" zoomScaleSheetLayoutView="100" workbookViewId="0">
      <selection activeCell="G19" sqref="G19"/>
    </sheetView>
  </sheetViews>
  <sheetFormatPr defaultColWidth="9" defaultRowHeight="18"/>
  <cols>
    <col min="1" max="1" width="16.77734375" style="50" customWidth="1"/>
    <col min="2" max="2" width="12.21875" style="22" customWidth="1"/>
    <col min="3" max="5" width="9" style="22"/>
    <col min="6" max="6" width="20.21875" style="22" customWidth="1"/>
    <col min="7" max="7" width="11.88671875" style="22" customWidth="1"/>
    <col min="8" max="10" width="9" style="22"/>
    <col min="11" max="11" width="24.109375" style="22" customWidth="1"/>
    <col min="12" max="12" width="0" style="22" hidden="1" customWidth="1"/>
    <col min="13" max="16384" width="9" style="22"/>
  </cols>
  <sheetData>
    <row r="1" spans="1:17" s="4" customFormat="1">
      <c r="A1" s="49"/>
      <c r="B1" s="16"/>
      <c r="C1" s="17"/>
      <c r="D1" s="16"/>
      <c r="E1" s="16"/>
      <c r="K1" s="18"/>
    </row>
    <row r="2" spans="1:17" s="4" customFormat="1" ht="48.75" customHeight="1">
      <c r="A2" s="717" t="s">
        <v>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</row>
    <row r="3" spans="1:17" s="4" customFormat="1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</row>
    <row r="4" spans="1:17" s="4" customFormat="1" ht="33.7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7" ht="21" customHeight="1">
      <c r="B6" s="20"/>
      <c r="C6" s="20"/>
      <c r="D6" s="21"/>
      <c r="E6" s="21"/>
      <c r="H6" s="20"/>
      <c r="I6" s="20"/>
      <c r="J6" s="21"/>
      <c r="K6" s="21"/>
    </row>
    <row r="7" spans="1:17" ht="21" customHeight="1">
      <c r="B7" s="23" t="s">
        <v>111</v>
      </c>
      <c r="C7" s="20"/>
      <c r="D7" s="21"/>
      <c r="E7" s="21"/>
      <c r="H7" s="20"/>
      <c r="I7" s="20"/>
      <c r="J7" s="21"/>
      <c r="K7" s="21"/>
    </row>
    <row r="8" spans="1:17" ht="21" customHeight="1">
      <c r="A8" s="50" t="s">
        <v>1</v>
      </c>
      <c r="B8" s="244" t="s">
        <v>2</v>
      </c>
      <c r="C8" s="20"/>
      <c r="D8" s="21"/>
      <c r="E8" s="21"/>
      <c r="G8" s="43"/>
      <c r="H8" s="20"/>
      <c r="I8" s="20"/>
      <c r="J8" s="21"/>
      <c r="K8" s="21"/>
      <c r="Q8" s="24"/>
    </row>
    <row r="9" spans="1:17" ht="21" customHeight="1">
      <c r="A9" s="50" t="s">
        <v>1</v>
      </c>
      <c r="B9" s="244" t="s">
        <v>114</v>
      </c>
      <c r="C9" s="20"/>
      <c r="D9" s="21"/>
      <c r="E9" s="21"/>
      <c r="G9" s="43"/>
      <c r="H9" s="20"/>
      <c r="I9" s="20"/>
      <c r="J9" s="21"/>
      <c r="K9" s="21"/>
    </row>
    <row r="10" spans="1:17" ht="21" customHeight="1">
      <c r="A10" s="50" t="s">
        <v>1</v>
      </c>
      <c r="B10" s="244" t="s">
        <v>3</v>
      </c>
      <c r="C10" s="20"/>
      <c r="D10" s="21"/>
      <c r="E10" s="21"/>
      <c r="G10" s="43"/>
      <c r="H10" s="20"/>
      <c r="I10" s="20"/>
      <c r="J10" s="21"/>
      <c r="K10" s="21"/>
    </row>
    <row r="11" spans="1:17" ht="21" customHeight="1">
      <c r="A11" s="50" t="s">
        <v>1</v>
      </c>
      <c r="B11" s="244" t="s">
        <v>4</v>
      </c>
      <c r="C11" s="20"/>
      <c r="D11" s="21"/>
      <c r="E11" s="21"/>
      <c r="G11" s="43"/>
      <c r="H11" s="20"/>
      <c r="I11" s="20"/>
      <c r="J11" s="21"/>
      <c r="K11" s="21"/>
    </row>
    <row r="12" spans="1:17" ht="21" customHeight="1">
      <c r="A12" s="50" t="s">
        <v>1</v>
      </c>
      <c r="B12" s="244" t="s">
        <v>6</v>
      </c>
      <c r="G12" s="43"/>
      <c r="H12" s="20"/>
      <c r="I12" s="20"/>
      <c r="J12" s="21"/>
      <c r="K12" s="21"/>
    </row>
    <row r="13" spans="1:17" ht="21" customHeight="1">
      <c r="A13" s="50" t="s">
        <v>1</v>
      </c>
      <c r="B13" s="244" t="s">
        <v>5</v>
      </c>
      <c r="C13" s="20"/>
      <c r="D13" s="21"/>
      <c r="E13" s="21"/>
      <c r="G13" s="43"/>
      <c r="H13" s="20"/>
      <c r="I13" s="20"/>
      <c r="J13" s="21"/>
      <c r="K13" s="21"/>
    </row>
    <row r="14" spans="1:17" ht="21" customHeight="1">
      <c r="A14" s="50" t="s">
        <v>1</v>
      </c>
      <c r="B14" s="244" t="s">
        <v>7</v>
      </c>
      <c r="G14" s="43"/>
      <c r="H14" s="20"/>
      <c r="I14" s="20"/>
      <c r="J14" s="21"/>
      <c r="K14" s="21"/>
    </row>
    <row r="15" spans="1:17" ht="21" customHeight="1">
      <c r="A15" s="50" t="s">
        <v>1</v>
      </c>
      <c r="B15" s="244" t="s">
        <v>117</v>
      </c>
      <c r="G15" s="43"/>
      <c r="H15" s="20"/>
      <c r="I15" s="20"/>
      <c r="J15" s="21"/>
      <c r="K15" s="21"/>
    </row>
    <row r="17" spans="1:13" ht="21" customHeight="1">
      <c r="B17" s="20"/>
      <c r="C17" s="20"/>
      <c r="D17" s="21"/>
      <c r="E17" s="21"/>
      <c r="G17" s="43"/>
      <c r="H17" s="20"/>
      <c r="I17" s="20"/>
      <c r="J17" s="21"/>
      <c r="K17" s="21"/>
    </row>
    <row r="18" spans="1:13" s="9" customFormat="1" ht="18.75" customHeight="1">
      <c r="A18" s="51" t="s">
        <v>8</v>
      </c>
      <c r="B18" s="25"/>
      <c r="C18" s="44"/>
      <c r="D18" s="32"/>
      <c r="E18" s="45"/>
      <c r="F18" s="32"/>
      <c r="G18" s="6"/>
      <c r="H18" s="26"/>
      <c r="I18" s="27"/>
      <c r="J18" s="28"/>
      <c r="K18" s="29"/>
      <c r="L18" s="28"/>
      <c r="M18" s="28"/>
    </row>
    <row r="19" spans="1:13" s="9" customFormat="1" ht="18.75" customHeight="1">
      <c r="A19" s="52" t="s">
        <v>0</v>
      </c>
      <c r="B19" s="25"/>
      <c r="C19" s="44"/>
      <c r="D19" s="32"/>
      <c r="E19" s="45"/>
      <c r="F19" s="32"/>
      <c r="G19" s="6"/>
      <c r="H19" s="26"/>
      <c r="I19" s="27"/>
      <c r="J19" s="28"/>
      <c r="K19" s="29"/>
      <c r="L19" s="28"/>
      <c r="M19" s="28"/>
    </row>
    <row r="20" spans="1:13" s="9" customFormat="1" ht="18" customHeight="1">
      <c r="A20" s="53" t="s">
        <v>9</v>
      </c>
      <c r="B20" s="30"/>
      <c r="C20" s="31"/>
      <c r="D20" s="26"/>
      <c r="E20" s="4"/>
      <c r="F20" s="32"/>
      <c r="G20" s="6"/>
      <c r="H20" s="33"/>
      <c r="I20" s="34"/>
      <c r="J20" s="34"/>
      <c r="L20" s="35"/>
      <c r="M20" s="27"/>
    </row>
    <row r="21" spans="1:13" s="9" customFormat="1">
      <c r="A21" s="53" t="s">
        <v>10</v>
      </c>
      <c r="B21" s="11"/>
      <c r="C21" s="4"/>
      <c r="D21" s="5"/>
      <c r="E21" s="6"/>
      <c r="F21" s="7"/>
      <c r="G21" s="8"/>
      <c r="I21" s="8"/>
      <c r="J21" s="10"/>
      <c r="K21" s="10"/>
      <c r="L21" s="27"/>
      <c r="M21" s="27"/>
    </row>
    <row r="22" spans="1:13" s="9" customFormat="1">
      <c r="A22" s="53" t="s">
        <v>11</v>
      </c>
      <c r="B22" s="11"/>
      <c r="C22" s="4"/>
      <c r="D22" s="11"/>
      <c r="E22" s="6"/>
      <c r="F22" s="10"/>
      <c r="G22" s="10"/>
      <c r="I22" s="10"/>
      <c r="J22" s="10"/>
      <c r="K22" s="10"/>
      <c r="L22" s="27"/>
      <c r="M22" s="27"/>
    </row>
    <row r="23" spans="1:13" s="9" customFormat="1">
      <c r="A23" s="54"/>
      <c r="B23" s="11"/>
      <c r="C23" s="4"/>
      <c r="D23" s="11"/>
      <c r="E23" s="6"/>
      <c r="F23" s="10"/>
      <c r="G23" s="10"/>
      <c r="I23" s="10"/>
      <c r="J23" s="10"/>
      <c r="K23" s="10"/>
      <c r="L23" s="27"/>
      <c r="M23" s="27"/>
    </row>
    <row r="24" spans="1:13" s="4" customFormat="1">
      <c r="A24" s="54"/>
      <c r="B24" s="11"/>
      <c r="D24" s="11"/>
      <c r="E24" s="6"/>
      <c r="F24" s="10"/>
      <c r="G24" s="10"/>
      <c r="I24" s="10"/>
      <c r="J24" s="10"/>
      <c r="K24" s="10"/>
      <c r="L24" s="36"/>
    </row>
    <row r="25" spans="1:13" s="4" customFormat="1">
      <c r="A25" s="55"/>
      <c r="B25" s="46"/>
      <c r="D25" s="11"/>
      <c r="F25" s="5"/>
      <c r="G25" s="6"/>
      <c r="H25" s="10"/>
      <c r="I25" s="10"/>
      <c r="J25" s="27"/>
      <c r="L25" s="36"/>
    </row>
    <row r="26" spans="1:13" s="4" customFormat="1">
      <c r="A26" s="49"/>
      <c r="B26" s="47"/>
      <c r="C26" s="37"/>
      <c r="D26" s="38"/>
      <c r="E26" s="38"/>
      <c r="F26" s="38"/>
      <c r="G26" s="38"/>
      <c r="H26" s="37"/>
      <c r="I26" s="37"/>
      <c r="K26" s="38"/>
      <c r="L26" s="18"/>
    </row>
    <row r="27" spans="1:13" s="4" customFormat="1">
      <c r="A27" s="47"/>
      <c r="B27" s="39"/>
      <c r="C27" s="12"/>
      <c r="D27" s="39"/>
      <c r="E27" s="12"/>
      <c r="F27" s="12"/>
      <c r="G27" s="40"/>
      <c r="H27" s="37"/>
      <c r="I27" s="38"/>
    </row>
    <row r="28" spans="1:13">
      <c r="B28" s="13"/>
      <c r="C28" s="13"/>
      <c r="D28" s="14"/>
      <c r="E28" s="42"/>
      <c r="F28" s="13"/>
      <c r="G28" s="48"/>
    </row>
    <row r="30" spans="1:13">
      <c r="B30" s="41"/>
      <c r="C30" s="14"/>
      <c r="D30" s="15"/>
      <c r="E30" s="42"/>
      <c r="F30" s="15"/>
      <c r="G30" s="15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/>
    <hyperlink ref="B12" location="'S.AFRICA via SIN'!A1" display="SOUTH AFRICA (DURBAN, CAPE TOWN)"/>
    <hyperlink ref="B13" location="'S.AMERICA via SIN'!A1" display="SOUTH AMERICA via SINGAPORE  (SANTOS,MONTEVIDEO,BUENOS AIRES , RIO DE JANEIRO, NAGEGANTES, PARANAGUA)"/>
    <hyperlink ref="B9" location="'COLON via TAO'!A1" display="COLON CONTAINER TERMINAL via QINGDAO"/>
    <hyperlink ref="B11" location="'Panama+Caribbean via TAO'!A1" display="PANAMA &amp; CARIBBEAN - ENSENADA, MANZANILLO(MEXICO/PANAMA), CARTAGENA, KINGSTON, CAUCEDO, PORT OF SPAIN via TAO"/>
    <hyperlink ref="B8" location="'WCSA via NGB'!A1" display="WCSA - (MANZANILLO, LAZARO CARDENAS, PUERTO QUETZAL, BUENAVENTURA, GUAYAQUIL, CALLAO, SAN ANTONIO via NINGBO)"/>
    <hyperlink ref="B10" location="'WCSA via TAO'!A1" display="WCSA - ENSENADA, MANZANILLO (MEXICO), CALLAO, SAN ANTONIO via QINGDAO"/>
    <hyperlink ref="B15" location="'WEST AFRICA via PKL'!A1" display="WEST AFRICA via PKL (APAPA, TEMA, LOME, ABIDJAN, COTONOU, ONNE)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tabSelected="1" zoomScale="80" zoomScaleNormal="80" zoomScaleSheetLayoutView="70" workbookViewId="0">
      <selection activeCell="F20" sqref="F20"/>
    </sheetView>
  </sheetViews>
  <sheetFormatPr defaultColWidth="8" defaultRowHeight="14.25"/>
  <cols>
    <col min="1" max="1" width="19.33203125" style="174" customWidth="1"/>
    <col min="2" max="2" width="7.88671875" style="180" customWidth="1"/>
    <col min="3" max="3" width="11.21875" style="176" customWidth="1"/>
    <col min="4" max="4" width="7.21875" style="174" customWidth="1"/>
    <col min="5" max="5" width="24.21875" style="174" bestFit="1" customWidth="1"/>
    <col min="6" max="6" width="11.77734375" style="180" customWidth="1"/>
    <col min="7" max="7" width="18.21875" style="174" bestFit="1" customWidth="1"/>
    <col min="8" max="8" width="12.21875" style="174" customWidth="1"/>
    <col min="9" max="10" width="11.109375" style="174" customWidth="1"/>
    <col min="11" max="11" width="7" style="174" bestFit="1" customWidth="1"/>
    <col min="12" max="14" width="10.33203125" style="176" customWidth="1"/>
    <col min="15" max="15" width="10.33203125" style="174" customWidth="1"/>
    <col min="16" max="16" width="15.44140625" style="174" bestFit="1" customWidth="1"/>
    <col min="17" max="16384" width="8" style="174"/>
  </cols>
  <sheetData>
    <row r="1" spans="1:15" ht="18">
      <c r="B1" s="814" t="s">
        <v>0</v>
      </c>
      <c r="C1" s="814"/>
      <c r="D1" s="814"/>
      <c r="E1" s="814"/>
      <c r="F1" s="814"/>
      <c r="G1" s="814"/>
      <c r="H1" s="814"/>
      <c r="I1" s="814"/>
      <c r="J1" s="814"/>
      <c r="K1" s="358"/>
      <c r="L1" s="358"/>
      <c r="M1" s="358"/>
      <c r="N1" s="358"/>
      <c r="O1" s="358"/>
    </row>
    <row r="2" spans="1:15" ht="18">
      <c r="B2" s="815" t="s">
        <v>88</v>
      </c>
      <c r="C2" s="815"/>
      <c r="D2" s="815"/>
      <c r="E2" s="815"/>
      <c r="F2" s="815"/>
      <c r="G2" s="815"/>
      <c r="H2" s="815"/>
      <c r="I2" s="815"/>
      <c r="J2" s="815"/>
      <c r="K2" s="359"/>
      <c r="L2" s="359"/>
      <c r="M2" s="359"/>
      <c r="N2" s="359"/>
      <c r="O2" s="359"/>
    </row>
    <row r="3" spans="1:15">
      <c r="E3" s="175"/>
      <c r="F3" s="361"/>
    </row>
    <row r="5" spans="1:15" ht="15">
      <c r="A5" s="246"/>
    </row>
    <row r="6" spans="1:15" ht="15">
      <c r="A6" s="246" t="s">
        <v>14</v>
      </c>
      <c r="B6" s="239"/>
      <c r="C6" s="363"/>
      <c r="D6" s="177"/>
      <c r="E6" s="177"/>
      <c r="F6" s="239"/>
      <c r="G6" s="177"/>
      <c r="H6" s="178"/>
      <c r="M6" s="178"/>
      <c r="N6" s="179"/>
    </row>
    <row r="7" spans="1:15" ht="18" customHeight="1">
      <c r="A7" s="820" t="s">
        <v>97</v>
      </c>
      <c r="B7" s="821"/>
      <c r="C7" s="347" t="s">
        <v>17</v>
      </c>
      <c r="D7" s="330" t="s">
        <v>18</v>
      </c>
      <c r="E7" s="823" t="s">
        <v>19</v>
      </c>
      <c r="F7" s="824"/>
      <c r="G7" s="492" t="s">
        <v>98</v>
      </c>
      <c r="H7" s="825" t="s">
        <v>18</v>
      </c>
      <c r="I7" s="825"/>
      <c r="J7" s="825"/>
      <c r="K7" s="230"/>
      <c r="L7" s="230"/>
      <c r="M7" s="230"/>
      <c r="N7" s="230"/>
      <c r="O7" s="230"/>
    </row>
    <row r="8" spans="1:15" ht="18" customHeight="1">
      <c r="A8" s="822"/>
      <c r="B8" s="822"/>
      <c r="C8" s="347" t="s">
        <v>21</v>
      </c>
      <c r="D8" s="366" t="s">
        <v>99</v>
      </c>
      <c r="E8" s="826" t="s">
        <v>89</v>
      </c>
      <c r="F8" s="827"/>
      <c r="G8" s="367" t="s">
        <v>18</v>
      </c>
      <c r="H8" s="368" t="s">
        <v>90</v>
      </c>
      <c r="I8" s="368" t="s">
        <v>91</v>
      </c>
      <c r="J8" s="350" t="s">
        <v>100</v>
      </c>
      <c r="K8" s="224"/>
      <c r="L8" s="231"/>
      <c r="M8" s="231"/>
      <c r="N8" s="231"/>
      <c r="O8" s="231"/>
    </row>
    <row r="9" spans="1:15" ht="18" customHeight="1">
      <c r="A9" s="376" t="s">
        <v>228</v>
      </c>
      <c r="B9" s="377" t="s">
        <v>229</v>
      </c>
      <c r="C9" s="375">
        <v>44290</v>
      </c>
      <c r="D9" s="383">
        <f>C9+4</f>
        <v>44294</v>
      </c>
      <c r="E9" s="384" t="s">
        <v>283</v>
      </c>
      <c r="F9" s="384" t="s">
        <v>284</v>
      </c>
      <c r="G9" s="384">
        <v>44294</v>
      </c>
      <c r="H9" s="384">
        <f>G9+28</f>
        <v>44322</v>
      </c>
      <c r="I9" s="384">
        <f>G9+30</f>
        <v>44324</v>
      </c>
      <c r="J9" s="384">
        <f>G9+25</f>
        <v>44319</v>
      </c>
      <c r="K9" s="365" t="s">
        <v>110</v>
      </c>
      <c r="L9"/>
      <c r="M9"/>
      <c r="N9" s="228"/>
      <c r="O9" s="229"/>
    </row>
    <row r="10" spans="1:15" ht="18" customHeight="1">
      <c r="A10" s="376" t="s">
        <v>137</v>
      </c>
      <c r="B10" s="377" t="s">
        <v>230</v>
      </c>
      <c r="C10" s="375">
        <f t="shared" ref="C10:D12" si="0">C9+7</f>
        <v>44297</v>
      </c>
      <c r="D10" s="383">
        <f t="shared" si="0"/>
        <v>44301</v>
      </c>
      <c r="E10" s="829" t="s">
        <v>192</v>
      </c>
      <c r="F10" s="830"/>
      <c r="G10" s="831">
        <f>G9+7</f>
        <v>44301</v>
      </c>
      <c r="H10" s="831">
        <f t="shared" ref="H10:H12" si="1">G10+28</f>
        <v>44329</v>
      </c>
      <c r="I10" s="831">
        <f t="shared" ref="I10:I12" si="2">G10+30</f>
        <v>44331</v>
      </c>
      <c r="J10" s="831">
        <f t="shared" ref="J10:J12" si="3">G10+25</f>
        <v>44326</v>
      </c>
      <c r="K10" s="365"/>
      <c r="L10" s="229"/>
      <c r="M10" s="228"/>
      <c r="N10" s="228"/>
      <c r="O10" s="229"/>
    </row>
    <row r="11" spans="1:15" ht="18" customHeight="1">
      <c r="A11" s="376" t="s">
        <v>142</v>
      </c>
      <c r="B11" s="377" t="s">
        <v>231</v>
      </c>
      <c r="C11" s="375">
        <f>C10+7</f>
        <v>44304</v>
      </c>
      <c r="D11" s="383">
        <f t="shared" si="0"/>
        <v>44308</v>
      </c>
      <c r="E11" s="384" t="s">
        <v>285</v>
      </c>
      <c r="F11" s="679" t="s">
        <v>276</v>
      </c>
      <c r="G11" s="514">
        <f>G10+7</f>
        <v>44308</v>
      </c>
      <c r="H11" s="514">
        <f t="shared" si="1"/>
        <v>44336</v>
      </c>
      <c r="I11" s="514">
        <f t="shared" si="2"/>
        <v>44338</v>
      </c>
      <c r="J11" s="514">
        <f t="shared" si="3"/>
        <v>44333</v>
      </c>
      <c r="K11" s="365"/>
      <c r="L11" s="229"/>
      <c r="M11" s="228"/>
      <c r="N11" s="228"/>
      <c r="O11" s="229"/>
    </row>
    <row r="12" spans="1:15" ht="18" customHeight="1">
      <c r="A12" s="376" t="s">
        <v>143</v>
      </c>
      <c r="B12" s="377" t="s">
        <v>232</v>
      </c>
      <c r="C12" s="375">
        <f t="shared" si="0"/>
        <v>44311</v>
      </c>
      <c r="D12" s="383">
        <f t="shared" si="0"/>
        <v>44315</v>
      </c>
      <c r="E12" s="384" t="s">
        <v>286</v>
      </c>
      <c r="F12" s="828" t="s">
        <v>278</v>
      </c>
      <c r="G12" s="514">
        <f t="shared" ref="G12" si="4">G11+7</f>
        <v>44315</v>
      </c>
      <c r="H12" s="514">
        <f t="shared" si="1"/>
        <v>44343</v>
      </c>
      <c r="I12" s="514">
        <f t="shared" si="2"/>
        <v>44345</v>
      </c>
      <c r="J12" s="514">
        <f t="shared" si="3"/>
        <v>44340</v>
      </c>
      <c r="K12" s="365"/>
      <c r="L12" s="229"/>
      <c r="M12" s="228"/>
      <c r="N12" s="228"/>
      <c r="O12" s="229"/>
    </row>
    <row r="13" spans="1:15" ht="15">
      <c r="A13" s="2"/>
      <c r="B13" s="378"/>
      <c r="C13" s="3"/>
      <c r="D13" s="3"/>
      <c r="E13" s="227"/>
      <c r="F13" s="362"/>
      <c r="G13" s="228"/>
      <c r="H13" s="228"/>
      <c r="J13" s="228"/>
      <c r="K13" s="228"/>
      <c r="L13" s="229"/>
      <c r="M13" s="228"/>
      <c r="N13" s="228"/>
    </row>
    <row r="14" spans="1:15" ht="15">
      <c r="A14" s="2"/>
      <c r="B14" s="378"/>
      <c r="C14" s="3"/>
      <c r="D14" s="3"/>
      <c r="E14" s="227"/>
      <c r="F14" s="362"/>
      <c r="G14" s="228"/>
      <c r="H14" s="228"/>
      <c r="J14" s="198" t="s">
        <v>32</v>
      </c>
      <c r="K14" s="228"/>
      <c r="L14" s="229"/>
      <c r="M14" s="228"/>
      <c r="N14" s="228"/>
    </row>
    <row r="15" spans="1:15" ht="15">
      <c r="A15" s="187" t="s">
        <v>33</v>
      </c>
      <c r="B15" s="341"/>
      <c r="C15" s="369"/>
      <c r="D15" s="195"/>
      <c r="E15" s="196"/>
      <c r="F15" s="354"/>
      <c r="G15" s="197"/>
      <c r="H15" s="197"/>
      <c r="I15" s="197"/>
      <c r="L15" s="232"/>
      <c r="M15" s="232"/>
      <c r="N15" s="232"/>
    </row>
    <row r="16" spans="1:15" ht="15">
      <c r="A16" s="360" t="s">
        <v>80</v>
      </c>
      <c r="B16" s="379"/>
      <c r="C16" s="370"/>
      <c r="D16" s="234"/>
      <c r="E16" s="196"/>
      <c r="F16" s="354"/>
      <c r="G16" s="197"/>
      <c r="H16" s="197"/>
      <c r="I16" s="197"/>
    </row>
    <row r="17" spans="1:9" ht="15">
      <c r="B17" s="342"/>
      <c r="C17" s="371"/>
      <c r="D17" s="200"/>
      <c r="E17" s="97"/>
      <c r="F17" s="356"/>
      <c r="G17" s="196"/>
      <c r="H17" s="196"/>
      <c r="I17" s="196"/>
    </row>
    <row r="18" spans="1:9" ht="15">
      <c r="A18" s="189" t="s">
        <v>113</v>
      </c>
      <c r="B18" s="204"/>
      <c r="C18" s="372"/>
      <c r="D18" s="206"/>
      <c r="E18" s="207"/>
      <c r="F18" s="357"/>
      <c r="G18" s="203"/>
      <c r="H18" s="203"/>
      <c r="I18" s="203"/>
    </row>
    <row r="19" spans="1:9" ht="15">
      <c r="A19" s="189" t="s">
        <v>112</v>
      </c>
      <c r="B19" s="344"/>
      <c r="C19" s="364"/>
      <c r="D19" s="213"/>
      <c r="E19" s="96"/>
      <c r="F19" s="299"/>
      <c r="G19" s="196"/>
      <c r="H19" s="196"/>
      <c r="I19" s="196"/>
    </row>
  </sheetData>
  <mergeCells count="6">
    <mergeCell ref="B1:J1"/>
    <mergeCell ref="B2:J2"/>
    <mergeCell ref="A7:B8"/>
    <mergeCell ref="E7:F7"/>
    <mergeCell ref="H7:J7"/>
    <mergeCell ref="E8:F8"/>
  </mergeCells>
  <hyperlinks>
    <hyperlink ref="A6" location="MENU!A1" display="BACK TO MENU"/>
  </hyperlinks>
  <printOptions horizontalCentered="1"/>
  <pageMargins left="0" right="0" top="0" bottom="0" header="0" footer="0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E11" sqref="E11"/>
    </sheetView>
  </sheetViews>
  <sheetFormatPr defaultColWidth="8" defaultRowHeight="14.25"/>
  <cols>
    <col min="1" max="1" width="22.21875" style="147" customWidth="1"/>
    <col min="2" max="2" width="8" style="150" customWidth="1"/>
    <col min="3" max="3" width="9" style="148" customWidth="1"/>
    <col min="4" max="4" width="10.44140625" style="147" bestFit="1" customWidth="1"/>
    <col min="5" max="5" width="28" style="148" bestFit="1" customWidth="1"/>
    <col min="6" max="6" width="13.88671875" style="148" customWidth="1"/>
    <col min="7" max="7" width="10.44140625" style="150" bestFit="1" customWidth="1"/>
    <col min="8" max="8" width="26.21875" style="147" customWidth="1"/>
    <col min="9" max="9" width="6.44140625" style="147" bestFit="1" customWidth="1"/>
    <col min="10" max="11" width="4.6640625" style="147" bestFit="1" customWidth="1"/>
    <col min="12" max="16384" width="8" style="147"/>
  </cols>
  <sheetData>
    <row r="1" spans="1:9" ht="18">
      <c r="B1" s="718" t="s">
        <v>0</v>
      </c>
      <c r="C1" s="718"/>
      <c r="D1" s="718"/>
      <c r="E1" s="718"/>
      <c r="F1" s="718"/>
      <c r="G1" s="718"/>
      <c r="H1" s="718"/>
      <c r="I1" s="153"/>
    </row>
    <row r="2" spans="1:9" ht="18">
      <c r="B2" s="719" t="s">
        <v>127</v>
      </c>
      <c r="C2" s="719"/>
      <c r="D2" s="719"/>
      <c r="E2" s="719"/>
      <c r="F2" s="719"/>
      <c r="G2" s="719"/>
      <c r="H2" s="719"/>
      <c r="I2" s="159"/>
    </row>
    <row r="3" spans="1:9" ht="18">
      <c r="B3" s="574"/>
      <c r="C3" s="574"/>
      <c r="D3" s="574"/>
      <c r="E3" s="574"/>
      <c r="F3" s="574"/>
      <c r="G3" s="574"/>
      <c r="H3" s="574"/>
      <c r="I3" s="159"/>
    </row>
    <row r="4" spans="1:9" ht="18">
      <c r="B4" s="574"/>
      <c r="C4" s="574"/>
      <c r="D4" s="574"/>
      <c r="E4" s="574"/>
      <c r="F4" s="574"/>
      <c r="G4" s="574"/>
      <c r="H4" s="574"/>
      <c r="I4" s="159"/>
    </row>
    <row r="5" spans="1:9" ht="18">
      <c r="A5" s="526"/>
      <c r="B5" s="574"/>
      <c r="C5" s="574"/>
      <c r="D5" s="574"/>
      <c r="E5" s="574"/>
      <c r="F5" s="574"/>
      <c r="G5" s="574"/>
      <c r="H5" s="574"/>
      <c r="I5" s="159"/>
    </row>
    <row r="6" spans="1:9">
      <c r="C6" s="147"/>
      <c r="G6" s="147"/>
    </row>
    <row r="7" spans="1:9" ht="15">
      <c r="A7" s="245" t="s">
        <v>14</v>
      </c>
      <c r="B7" s="165"/>
      <c r="C7" s="157"/>
      <c r="D7" s="159"/>
      <c r="E7" s="157"/>
      <c r="F7" s="157"/>
      <c r="G7" s="166"/>
      <c r="H7" s="159"/>
    </row>
    <row r="8" spans="1:9" ht="15">
      <c r="A8" s="720" t="s">
        <v>128</v>
      </c>
      <c r="B8" s="721"/>
      <c r="C8" s="527" t="s">
        <v>17</v>
      </c>
      <c r="D8" s="528" t="s">
        <v>18</v>
      </c>
      <c r="E8" s="724" t="s">
        <v>19</v>
      </c>
      <c r="F8" s="725"/>
      <c r="G8" s="529" t="s">
        <v>129</v>
      </c>
      <c r="H8" s="513" t="s">
        <v>18</v>
      </c>
    </row>
    <row r="9" spans="1:9" s="148" customFormat="1" ht="15">
      <c r="A9" s="722"/>
      <c r="B9" s="723"/>
      <c r="C9" s="530" t="s">
        <v>21</v>
      </c>
      <c r="D9" s="531" t="s">
        <v>129</v>
      </c>
      <c r="E9" s="726" t="s">
        <v>23</v>
      </c>
      <c r="F9" s="727"/>
      <c r="G9" s="532" t="s">
        <v>18</v>
      </c>
      <c r="H9" s="533" t="s">
        <v>130</v>
      </c>
    </row>
    <row r="10" spans="1:9" ht="15">
      <c r="A10" s="558"/>
      <c r="B10" s="559"/>
      <c r="C10" s="534"/>
      <c r="D10" s="535"/>
      <c r="E10" s="536"/>
      <c r="F10" s="537"/>
      <c r="G10" s="538"/>
      <c r="H10" s="539"/>
      <c r="I10" s="540"/>
    </row>
    <row r="11" spans="1:9" s="548" customFormat="1" ht="15">
      <c r="A11" s="541" t="str">
        <f>"CSCL SAO PAULO"</f>
        <v>CSCL SAO PAULO</v>
      </c>
      <c r="B11" s="541" t="s">
        <v>186</v>
      </c>
      <c r="C11" s="542">
        <v>44291</v>
      </c>
      <c r="D11" s="543">
        <f>C11+12</f>
        <v>44303</v>
      </c>
      <c r="E11" s="677" t="s">
        <v>177</v>
      </c>
      <c r="F11" s="545" t="s">
        <v>178</v>
      </c>
      <c r="G11" s="546">
        <v>44309</v>
      </c>
      <c r="H11" s="547">
        <f>G11+20</f>
        <v>44329</v>
      </c>
      <c r="I11" s="540" t="s">
        <v>131</v>
      </c>
    </row>
    <row r="12" spans="1:9" s="557" customFormat="1" ht="15">
      <c r="A12" s="549"/>
      <c r="B12" s="550"/>
      <c r="C12" s="551"/>
      <c r="D12" s="552"/>
      <c r="E12" s="553"/>
      <c r="F12" s="554"/>
      <c r="G12" s="555"/>
      <c r="H12" s="556"/>
      <c r="I12" s="75"/>
    </row>
    <row r="13" spans="1:9" ht="15">
      <c r="A13" s="558"/>
      <c r="B13" s="559"/>
      <c r="C13" s="534"/>
      <c r="D13" s="560"/>
      <c r="E13" s="536"/>
      <c r="F13" s="537"/>
      <c r="G13" s="538"/>
      <c r="H13" s="539"/>
      <c r="I13" s="561"/>
    </row>
    <row r="14" spans="1:9" s="548" customFormat="1" ht="15">
      <c r="A14" s="541" t="str">
        <f>"CSCL CALLAO"</f>
        <v>CSCL CALLAO</v>
      </c>
      <c r="B14" s="633" t="s">
        <v>187</v>
      </c>
      <c r="C14" s="542">
        <f>C11+7</f>
        <v>44298</v>
      </c>
      <c r="D14" s="543">
        <f>C14+12</f>
        <v>44310</v>
      </c>
      <c r="E14" s="544" t="s">
        <v>179</v>
      </c>
      <c r="F14" s="545" t="s">
        <v>180</v>
      </c>
      <c r="G14" s="546">
        <f>G11+7</f>
        <v>44316</v>
      </c>
      <c r="H14" s="547">
        <f>G14+20</f>
        <v>44336</v>
      </c>
      <c r="I14" s="562"/>
    </row>
    <row r="15" spans="1:9" s="557" customFormat="1" ht="15">
      <c r="A15" s="549"/>
      <c r="B15" s="550"/>
      <c r="C15" s="551"/>
      <c r="D15" s="563"/>
      <c r="E15" s="553"/>
      <c r="F15" s="554"/>
      <c r="G15" s="555"/>
      <c r="H15" s="556"/>
      <c r="I15" s="75"/>
    </row>
    <row r="16" spans="1:9" ht="15">
      <c r="A16" s="558"/>
      <c r="B16" s="559"/>
      <c r="C16" s="564"/>
      <c r="D16" s="560"/>
      <c r="E16" s="536"/>
      <c r="F16" s="537"/>
      <c r="G16" s="538"/>
      <c r="H16" s="539"/>
      <c r="I16" s="561"/>
    </row>
    <row r="17" spans="1:10" s="548" customFormat="1" ht="15">
      <c r="A17" s="541" t="str">
        <f>"CSCL PANAMA"</f>
        <v>CSCL PANAMA</v>
      </c>
      <c r="B17" s="541" t="s">
        <v>185</v>
      </c>
      <c r="C17" s="634">
        <f>C14+7</f>
        <v>44305</v>
      </c>
      <c r="D17" s="635">
        <f>C17+12</f>
        <v>44317</v>
      </c>
      <c r="E17" s="544" t="s">
        <v>181</v>
      </c>
      <c r="F17" s="545" t="s">
        <v>182</v>
      </c>
      <c r="G17" s="546">
        <f>G14+7</f>
        <v>44323</v>
      </c>
      <c r="H17" s="547">
        <f>G17+20</f>
        <v>44343</v>
      </c>
      <c r="I17" s="562"/>
    </row>
    <row r="18" spans="1:10" s="557" customFormat="1" ht="15">
      <c r="A18" s="541"/>
      <c r="B18" s="550"/>
      <c r="C18" s="565"/>
      <c r="D18" s="563"/>
      <c r="E18" s="553"/>
      <c r="F18" s="554"/>
      <c r="G18" s="555"/>
      <c r="H18" s="556"/>
      <c r="I18" s="75"/>
    </row>
    <row r="19" spans="1:10" ht="15">
      <c r="A19" s="558"/>
      <c r="B19" s="559"/>
      <c r="C19" s="564"/>
      <c r="D19" s="560"/>
      <c r="E19" s="536"/>
      <c r="F19" s="537"/>
      <c r="G19" s="538"/>
      <c r="H19" s="539"/>
      <c r="I19" s="561"/>
    </row>
    <row r="20" spans="1:10" s="548" customFormat="1" ht="15">
      <c r="A20" s="541" t="str">
        <f>"CSCL MANZANILLO"</f>
        <v>CSCL MANZANILLO</v>
      </c>
      <c r="B20" s="541" t="s">
        <v>155</v>
      </c>
      <c r="C20" s="542">
        <f>C17+7</f>
        <v>44312</v>
      </c>
      <c r="D20" s="543">
        <f>C20+12</f>
        <v>44324</v>
      </c>
      <c r="E20" s="544" t="s">
        <v>183</v>
      </c>
      <c r="F20" s="545" t="s">
        <v>184</v>
      </c>
      <c r="G20" s="546">
        <f>G17+7</f>
        <v>44330</v>
      </c>
      <c r="H20" s="547">
        <f>G20+20</f>
        <v>44350</v>
      </c>
      <c r="I20" s="566"/>
    </row>
    <row r="21" spans="1:10" s="557" customFormat="1" ht="15">
      <c r="A21" s="549"/>
      <c r="B21" s="550"/>
      <c r="C21" s="565"/>
      <c r="D21" s="563"/>
      <c r="E21" s="553"/>
      <c r="F21" s="554"/>
      <c r="G21" s="555"/>
      <c r="H21" s="556"/>
      <c r="I21" s="75"/>
    </row>
    <row r="22" spans="1:10" s="557" customFormat="1" ht="15">
      <c r="A22" s="73"/>
      <c r="B22" s="289"/>
      <c r="C22" s="74"/>
      <c r="D22" s="74"/>
      <c r="E22" s="304"/>
      <c r="F22" s="304"/>
      <c r="G22" s="567"/>
      <c r="H22" s="568"/>
      <c r="I22" s="75"/>
      <c r="J22" s="218"/>
    </row>
    <row r="23" spans="1:10">
      <c r="H23" s="198" t="s">
        <v>32</v>
      </c>
    </row>
    <row r="24" spans="1:10" ht="15">
      <c r="A24" s="187" t="s">
        <v>33</v>
      </c>
      <c r="B24" s="341"/>
      <c r="C24" s="569"/>
      <c r="D24" s="195"/>
      <c r="E24" s="304"/>
      <c r="F24" s="570"/>
      <c r="G24" s="197"/>
    </row>
    <row r="25" spans="1:10" ht="15">
      <c r="A25" s="571" t="s">
        <v>34</v>
      </c>
      <c r="B25" s="379"/>
      <c r="C25" s="233"/>
      <c r="D25" s="234"/>
      <c r="E25" s="321"/>
      <c r="F25" s="321"/>
      <c r="G25" s="147"/>
      <c r="H25" s="151"/>
    </row>
    <row r="26" spans="1:10" ht="15">
      <c r="A26" s="201"/>
      <c r="B26" s="572"/>
      <c r="C26" s="573"/>
      <c r="D26" s="200"/>
      <c r="E26" s="302"/>
      <c r="F26" s="302"/>
      <c r="G26" s="147"/>
      <c r="H26" s="151"/>
    </row>
    <row r="27" spans="1:10" ht="15">
      <c r="A27" s="189" t="s">
        <v>113</v>
      </c>
      <c r="B27" s="342"/>
      <c r="C27" s="199"/>
      <c r="D27" s="200"/>
      <c r="E27" s="307"/>
      <c r="F27" s="307"/>
      <c r="G27" s="147"/>
      <c r="H27" s="151"/>
    </row>
    <row r="28" spans="1:10" ht="15">
      <c r="A28" s="189" t="s">
        <v>112</v>
      </c>
      <c r="B28" s="204"/>
      <c r="C28" s="204"/>
      <c r="D28" s="206"/>
      <c r="E28" s="322"/>
      <c r="F28" s="322"/>
      <c r="G28" s="147"/>
      <c r="H28" s="151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="80" zoomScaleNormal="80" zoomScaleSheetLayoutView="75" workbookViewId="0">
      <selection activeCell="F26" sqref="F26"/>
    </sheetView>
  </sheetViews>
  <sheetFormatPr defaultColWidth="8" defaultRowHeight="14.25"/>
  <cols>
    <col min="1" max="1" width="22.21875" style="56" customWidth="1"/>
    <col min="2" max="2" width="8" style="58" customWidth="1"/>
    <col min="3" max="3" width="9" style="57" customWidth="1"/>
    <col min="4" max="4" width="8.88671875" style="117" customWidth="1"/>
    <col min="5" max="5" width="28" style="57" bestFit="1" customWidth="1"/>
    <col min="6" max="6" width="13.88671875" style="57" customWidth="1"/>
    <col min="7" max="7" width="12" style="58" bestFit="1" customWidth="1"/>
    <col min="8" max="8" width="16.77734375" style="56" bestFit="1" customWidth="1"/>
    <col min="9" max="9" width="19.109375" style="56" bestFit="1" customWidth="1"/>
    <col min="10" max="10" width="21" style="56" customWidth="1"/>
    <col min="11" max="11" width="18.21875" style="59" bestFit="1" customWidth="1"/>
    <col min="12" max="12" width="8.33203125" style="56" bestFit="1" customWidth="1"/>
    <col min="13" max="13" width="11.77734375" style="59" bestFit="1" customWidth="1"/>
    <col min="14" max="14" width="15.21875" style="56" customWidth="1"/>
    <col min="15" max="15" width="6.44140625" style="56" bestFit="1" customWidth="1"/>
    <col min="16" max="17" width="4.6640625" style="56" bestFit="1" customWidth="1"/>
    <col min="18" max="16384" width="8" style="56"/>
  </cols>
  <sheetData>
    <row r="1" spans="1:15" ht="18">
      <c r="B1" s="738" t="s">
        <v>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60"/>
    </row>
    <row r="2" spans="1:15" ht="18">
      <c r="B2" s="739" t="s">
        <v>12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61"/>
    </row>
    <row r="3" spans="1:15" ht="18">
      <c r="B3" s="740" t="s">
        <v>13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61"/>
    </row>
    <row r="4" spans="1:15" ht="18">
      <c r="B4" s="740" t="s">
        <v>116</v>
      </c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61"/>
    </row>
    <row r="5" spans="1:15" ht="18">
      <c r="A5" s="190"/>
      <c r="B5" s="740" t="s">
        <v>15</v>
      </c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61"/>
    </row>
    <row r="6" spans="1:15">
      <c r="C6" s="56"/>
      <c r="G6" s="56"/>
      <c r="K6" s="56"/>
      <c r="M6" s="56"/>
    </row>
    <row r="7" spans="1:15" ht="15">
      <c r="A7" s="245" t="s">
        <v>14</v>
      </c>
      <c r="B7" s="64"/>
      <c r="C7" s="63"/>
      <c r="D7" s="685"/>
      <c r="E7" s="63"/>
      <c r="F7" s="63"/>
      <c r="G7" s="65"/>
      <c r="H7" s="61"/>
      <c r="I7" s="66"/>
      <c r="J7" s="61"/>
      <c r="K7" s="67"/>
      <c r="L7" s="66"/>
      <c r="M7" s="56"/>
    </row>
    <row r="8" spans="1:15" ht="18" customHeight="1">
      <c r="A8" s="730" t="s">
        <v>16</v>
      </c>
      <c r="B8" s="731"/>
      <c r="C8" s="279" t="s">
        <v>17</v>
      </c>
      <c r="D8" s="687" t="s">
        <v>18</v>
      </c>
      <c r="E8" s="736" t="s">
        <v>19</v>
      </c>
      <c r="F8" s="737"/>
      <c r="G8" s="580" t="s">
        <v>20</v>
      </c>
      <c r="H8" s="734" t="s">
        <v>18</v>
      </c>
      <c r="I8" s="734"/>
      <c r="J8" s="734"/>
      <c r="K8" s="734"/>
      <c r="L8" s="734"/>
      <c r="M8" s="734"/>
      <c r="N8" s="735"/>
    </row>
    <row r="9" spans="1:15" s="57" customFormat="1" ht="18" customHeight="1">
      <c r="A9" s="732"/>
      <c r="B9" s="733"/>
      <c r="C9" s="274" t="s">
        <v>21</v>
      </c>
      <c r="D9" s="688" t="s">
        <v>22</v>
      </c>
      <c r="E9" s="728" t="s">
        <v>23</v>
      </c>
      <c r="F9" s="729"/>
      <c r="G9" s="276" t="s">
        <v>18</v>
      </c>
      <c r="H9" s="277" t="s">
        <v>24</v>
      </c>
      <c r="I9" s="256" t="s">
        <v>25</v>
      </c>
      <c r="J9" s="277" t="s">
        <v>26</v>
      </c>
      <c r="K9" s="113" t="s">
        <v>27</v>
      </c>
      <c r="L9" s="277" t="s">
        <v>28</v>
      </c>
      <c r="M9" s="113" t="s">
        <v>29</v>
      </c>
      <c r="N9" s="278" t="s">
        <v>30</v>
      </c>
    </row>
    <row r="10" spans="1:15" ht="18" customHeight="1">
      <c r="A10" s="267"/>
      <c r="B10" s="288"/>
      <c r="C10" s="270"/>
      <c r="D10" s="689"/>
      <c r="E10" s="578" t="s">
        <v>151</v>
      </c>
      <c r="F10" s="578" t="s">
        <v>141</v>
      </c>
      <c r="G10" s="576">
        <v>44303</v>
      </c>
      <c r="H10" s="474">
        <f>G10+19</f>
        <v>44322</v>
      </c>
      <c r="I10" s="454" t="s">
        <v>31</v>
      </c>
      <c r="J10" s="474">
        <f>G10+28</f>
        <v>44331</v>
      </c>
      <c r="K10" s="454" t="s">
        <v>31</v>
      </c>
      <c r="L10" s="454" t="s">
        <v>31</v>
      </c>
      <c r="M10" s="454" t="s">
        <v>31</v>
      </c>
      <c r="N10" s="454">
        <f>G10+37</f>
        <v>44340</v>
      </c>
      <c r="O10" s="577" t="s">
        <v>60</v>
      </c>
    </row>
    <row r="11" spans="1:15" s="70" customFormat="1" ht="18" customHeight="1">
      <c r="A11" s="501" t="s">
        <v>139</v>
      </c>
      <c r="B11" s="502" t="s">
        <v>153</v>
      </c>
      <c r="C11" s="271">
        <v>44289</v>
      </c>
      <c r="D11" s="690">
        <f>C11+10</f>
        <v>44299</v>
      </c>
      <c r="E11" s="475" t="s">
        <v>156</v>
      </c>
      <c r="F11" s="665" t="s">
        <v>188</v>
      </c>
      <c r="G11" s="456">
        <v>44300</v>
      </c>
      <c r="H11" s="457">
        <f>G11+20</f>
        <v>44320</v>
      </c>
      <c r="I11" s="457">
        <f>G11+22</f>
        <v>44322</v>
      </c>
      <c r="J11" s="482" t="s">
        <v>31</v>
      </c>
      <c r="K11" s="266">
        <f>G11+24</f>
        <v>44324</v>
      </c>
      <c r="L11" s="455">
        <f>G11+31</f>
        <v>44331</v>
      </c>
      <c r="M11" s="266">
        <f>G11+35</f>
        <v>44335</v>
      </c>
      <c r="N11" s="457" t="s">
        <v>31</v>
      </c>
      <c r="O11" s="69" t="s">
        <v>61</v>
      </c>
    </row>
    <row r="12" spans="1:15" s="71" customFormat="1" ht="18" customHeight="1">
      <c r="A12" s="264"/>
      <c r="B12" s="287"/>
      <c r="C12" s="272"/>
      <c r="D12" s="691"/>
      <c r="E12" s="464" t="s">
        <v>195</v>
      </c>
      <c r="F12" s="303" t="s">
        <v>196</v>
      </c>
      <c r="G12" s="459">
        <v>44306</v>
      </c>
      <c r="H12" s="460">
        <f>G12+22</f>
        <v>44328</v>
      </c>
      <c r="I12" s="458">
        <f>G12+23</f>
        <v>44329</v>
      </c>
      <c r="J12" s="460">
        <f>G12+28</f>
        <v>44334</v>
      </c>
      <c r="K12" s="417" t="s">
        <v>31</v>
      </c>
      <c r="L12" s="458">
        <f>+G12+34</f>
        <v>44340</v>
      </c>
      <c r="M12" s="458">
        <f>+G12+37</f>
        <v>44343</v>
      </c>
      <c r="N12" s="417" t="s">
        <v>31</v>
      </c>
      <c r="O12" s="75" t="s">
        <v>62</v>
      </c>
    </row>
    <row r="13" spans="1:15" ht="18" customHeight="1">
      <c r="A13" s="269"/>
      <c r="B13" s="286"/>
      <c r="C13" s="270"/>
      <c r="D13" s="692"/>
      <c r="E13" s="578" t="str">
        <f>'MANZANILLO via SHA'!E11</f>
        <v>EVER URANUS</v>
      </c>
      <c r="F13" s="579" t="str">
        <f>'MANZANILLO via SHA'!F11</f>
        <v>0519-143E</v>
      </c>
      <c r="G13" s="576">
        <f t="shared" ref="G13:G24" si="0">G10+7</f>
        <v>44310</v>
      </c>
      <c r="H13" s="474">
        <f>G13+19</f>
        <v>44329</v>
      </c>
      <c r="I13" s="454" t="s">
        <v>31</v>
      </c>
      <c r="J13" s="474">
        <f>G13+28</f>
        <v>44338</v>
      </c>
      <c r="K13" s="454" t="s">
        <v>31</v>
      </c>
      <c r="L13" s="454" t="s">
        <v>31</v>
      </c>
      <c r="M13" s="454" t="s">
        <v>31</v>
      </c>
      <c r="N13" s="454">
        <f>G13+37</f>
        <v>44347</v>
      </c>
      <c r="O13" s="260"/>
    </row>
    <row r="14" spans="1:15" s="501" customFormat="1" ht="18" customHeight="1">
      <c r="A14" s="501" t="s">
        <v>150</v>
      </c>
      <c r="B14" s="502" t="s">
        <v>173</v>
      </c>
      <c r="C14" s="501">
        <v>44296</v>
      </c>
      <c r="D14" s="690">
        <f>C14+10</f>
        <v>44306</v>
      </c>
      <c r="E14" s="475" t="s">
        <v>189</v>
      </c>
      <c r="F14" s="475" t="s">
        <v>190</v>
      </c>
      <c r="G14" s="456">
        <f>G11+7</f>
        <v>44307</v>
      </c>
      <c r="H14" s="457">
        <f>G14+20</f>
        <v>44327</v>
      </c>
      <c r="I14" s="457">
        <f>G14+22</f>
        <v>44329</v>
      </c>
      <c r="J14" s="501" t="s">
        <v>31</v>
      </c>
      <c r="K14" s="266">
        <f>G14+24</f>
        <v>44331</v>
      </c>
      <c r="L14" s="455">
        <f>G14+31</f>
        <v>44338</v>
      </c>
      <c r="M14" s="266">
        <f>G14+35</f>
        <v>44342</v>
      </c>
      <c r="N14" s="501" t="s">
        <v>31</v>
      </c>
    </row>
    <row r="15" spans="1:15" s="71" customFormat="1" ht="18" customHeight="1">
      <c r="A15" s="264"/>
      <c r="B15" s="287"/>
      <c r="C15" s="272"/>
      <c r="D15" s="693"/>
      <c r="E15" s="464" t="s">
        <v>197</v>
      </c>
      <c r="F15" s="666" t="s">
        <v>198</v>
      </c>
      <c r="G15" s="459">
        <f t="shared" si="0"/>
        <v>44313</v>
      </c>
      <c r="H15" s="460">
        <f>G15+22</f>
        <v>44335</v>
      </c>
      <c r="I15" s="458">
        <f>G15+23</f>
        <v>44336</v>
      </c>
      <c r="J15" s="460">
        <f>G15+28</f>
        <v>44341</v>
      </c>
      <c r="K15" s="417" t="s">
        <v>31</v>
      </c>
      <c r="L15" s="458">
        <f>+G15+34</f>
        <v>44347</v>
      </c>
      <c r="M15" s="458">
        <f>+G15+37</f>
        <v>44350</v>
      </c>
      <c r="N15" s="417" t="s">
        <v>31</v>
      </c>
      <c r="O15" s="75"/>
    </row>
    <row r="16" spans="1:15" ht="18" customHeight="1">
      <c r="A16" s="269"/>
      <c r="B16" s="286"/>
      <c r="C16" s="273"/>
      <c r="D16" s="692"/>
      <c r="E16" s="578" t="str">
        <f>'MANZANILLO via SHA'!E14</f>
        <v>EVER URBAN</v>
      </c>
      <c r="F16" s="579" t="str">
        <f>'MANZANILLO via SHA'!F14</f>
        <v>0520-163E</v>
      </c>
      <c r="G16" s="576">
        <f t="shared" si="0"/>
        <v>44317</v>
      </c>
      <c r="H16" s="474">
        <f>G16+19</f>
        <v>44336</v>
      </c>
      <c r="I16" s="454" t="s">
        <v>31</v>
      </c>
      <c r="J16" s="474">
        <f>G16+28</f>
        <v>44345</v>
      </c>
      <c r="K16" s="454" t="s">
        <v>31</v>
      </c>
      <c r="L16" s="454" t="s">
        <v>31</v>
      </c>
      <c r="M16" s="454" t="s">
        <v>31</v>
      </c>
      <c r="N16" s="454">
        <f>G16+37</f>
        <v>44354</v>
      </c>
      <c r="O16" s="260"/>
    </row>
    <row r="17" spans="1:16" s="70" customFormat="1" ht="18" customHeight="1">
      <c r="A17" s="501" t="s">
        <v>152</v>
      </c>
      <c r="B17" s="502" t="s">
        <v>174</v>
      </c>
      <c r="C17" s="501">
        <v>44303</v>
      </c>
      <c r="D17" s="690">
        <f>C17+10</f>
        <v>44313</v>
      </c>
      <c r="E17" s="475" t="s">
        <v>192</v>
      </c>
      <c r="F17" s="476"/>
      <c r="G17" s="456">
        <f t="shared" si="0"/>
        <v>44314</v>
      </c>
      <c r="H17" s="457">
        <f>G17+20</f>
        <v>44334</v>
      </c>
      <c r="I17" s="457">
        <f>G17+22</f>
        <v>44336</v>
      </c>
      <c r="J17" s="482" t="s">
        <v>31</v>
      </c>
      <c r="K17" s="266">
        <f>G17+24</f>
        <v>44338</v>
      </c>
      <c r="L17" s="455">
        <f>G17+31</f>
        <v>44345</v>
      </c>
      <c r="M17" s="266">
        <f>G17+35</f>
        <v>44349</v>
      </c>
      <c r="N17" s="457" t="s">
        <v>31</v>
      </c>
      <c r="O17" s="261"/>
    </row>
    <row r="18" spans="1:16" s="71" customFormat="1" ht="18" customHeight="1">
      <c r="A18" s="264"/>
      <c r="B18" s="287"/>
      <c r="C18" s="265"/>
      <c r="D18" s="693"/>
      <c r="E18" s="464" t="s">
        <v>199</v>
      </c>
      <c r="F18" s="666" t="s">
        <v>200</v>
      </c>
      <c r="G18" s="459">
        <f t="shared" si="0"/>
        <v>44320</v>
      </c>
      <c r="H18" s="460">
        <f>G18+22</f>
        <v>44342</v>
      </c>
      <c r="I18" s="458">
        <f>G18+23</f>
        <v>44343</v>
      </c>
      <c r="J18" s="460">
        <f>G18+28</f>
        <v>44348</v>
      </c>
      <c r="K18" s="417" t="s">
        <v>31</v>
      </c>
      <c r="L18" s="458">
        <f>+G18+34</f>
        <v>44354</v>
      </c>
      <c r="M18" s="458">
        <f>+G18+37</f>
        <v>44357</v>
      </c>
      <c r="N18" s="417" t="s">
        <v>31</v>
      </c>
      <c r="O18" s="75"/>
    </row>
    <row r="19" spans="1:16" ht="18" customHeight="1">
      <c r="A19" s="269"/>
      <c r="B19" s="286"/>
      <c r="C19" s="273"/>
      <c r="D19" s="692"/>
      <c r="E19" s="578" t="str">
        <f>'MANZANILLO via SHA'!E17</f>
        <v>TAL UNIVERSO</v>
      </c>
      <c r="F19" s="579" t="str">
        <f>'MANZANILLO via SHA'!F17</f>
        <v>0521-147E</v>
      </c>
      <c r="G19" s="576">
        <f t="shared" si="0"/>
        <v>44324</v>
      </c>
      <c r="H19" s="474">
        <f>G19+19</f>
        <v>44343</v>
      </c>
      <c r="I19" s="454" t="s">
        <v>31</v>
      </c>
      <c r="J19" s="474">
        <f>G19+28</f>
        <v>44352</v>
      </c>
      <c r="K19" s="454" t="s">
        <v>31</v>
      </c>
      <c r="L19" s="454" t="s">
        <v>31</v>
      </c>
      <c r="M19" s="454" t="s">
        <v>31</v>
      </c>
      <c r="N19" s="454">
        <f>G19+37</f>
        <v>44361</v>
      </c>
      <c r="O19" s="260"/>
    </row>
    <row r="20" spans="1:16" s="70" customFormat="1" ht="18" customHeight="1">
      <c r="A20" s="501" t="s">
        <v>138</v>
      </c>
      <c r="B20" s="502" t="s">
        <v>175</v>
      </c>
      <c r="C20" s="501">
        <v>44310</v>
      </c>
      <c r="D20" s="690">
        <f>C20+10</f>
        <v>44320</v>
      </c>
      <c r="E20" s="475" t="s">
        <v>191</v>
      </c>
      <c r="F20" s="665" t="s">
        <v>187</v>
      </c>
      <c r="G20" s="456">
        <f t="shared" si="0"/>
        <v>44321</v>
      </c>
      <c r="H20" s="457">
        <f>G20+20</f>
        <v>44341</v>
      </c>
      <c r="I20" s="457">
        <f>G20+22</f>
        <v>44343</v>
      </c>
      <c r="J20" s="482" t="s">
        <v>31</v>
      </c>
      <c r="K20" s="266">
        <f>G20+24</f>
        <v>44345</v>
      </c>
      <c r="L20" s="455">
        <f>G20+31</f>
        <v>44352</v>
      </c>
      <c r="M20" s="266">
        <f>G20+35</f>
        <v>44356</v>
      </c>
      <c r="N20" s="457" t="s">
        <v>31</v>
      </c>
      <c r="O20" s="262"/>
    </row>
    <row r="21" spans="1:16" s="71" customFormat="1" ht="18" customHeight="1">
      <c r="A21" s="264"/>
      <c r="B21" s="683"/>
      <c r="C21" s="684"/>
      <c r="D21" s="694"/>
      <c r="E21" s="649" t="s">
        <v>201</v>
      </c>
      <c r="F21" s="303" t="s">
        <v>202</v>
      </c>
      <c r="G21" s="459">
        <f t="shared" si="0"/>
        <v>44327</v>
      </c>
      <c r="H21" s="460">
        <f>G21+22</f>
        <v>44349</v>
      </c>
      <c r="I21" s="458">
        <f>G21+23</f>
        <v>44350</v>
      </c>
      <c r="J21" s="460">
        <f>G21+28</f>
        <v>44355</v>
      </c>
      <c r="K21" s="417" t="s">
        <v>31</v>
      </c>
      <c r="L21" s="458">
        <f>+G21+34</f>
        <v>44361</v>
      </c>
      <c r="M21" s="458">
        <f>+G21+37</f>
        <v>44364</v>
      </c>
      <c r="N21" s="417" t="s">
        <v>31</v>
      </c>
      <c r="O21" s="75"/>
    </row>
    <row r="22" spans="1:16" ht="18" customHeight="1">
      <c r="A22" s="267"/>
      <c r="B22" s="288"/>
      <c r="C22" s="268"/>
      <c r="D22" s="695"/>
      <c r="E22" s="578" t="str">
        <f>'MANZANILLO via SHA'!E20</f>
        <v>ITAL USODIMARE</v>
      </c>
      <c r="F22" s="579" t="str">
        <f>'MANZANILLO via SHA'!F20</f>
        <v>0522-146E</v>
      </c>
      <c r="G22" s="576">
        <f t="shared" si="0"/>
        <v>44331</v>
      </c>
      <c r="H22" s="474">
        <f>G22+19</f>
        <v>44350</v>
      </c>
      <c r="I22" s="454" t="s">
        <v>31</v>
      </c>
      <c r="J22" s="474">
        <f>G22+28</f>
        <v>44359</v>
      </c>
      <c r="K22" s="454" t="s">
        <v>31</v>
      </c>
      <c r="L22" s="454" t="s">
        <v>31</v>
      </c>
      <c r="M22" s="454" t="s">
        <v>31</v>
      </c>
      <c r="N22" s="454">
        <f>G22+37</f>
        <v>44368</v>
      </c>
      <c r="O22" s="263"/>
      <c r="P22" s="72"/>
    </row>
    <row r="23" spans="1:16" s="70" customFormat="1" ht="18" customHeight="1">
      <c r="A23" s="501" t="s">
        <v>176</v>
      </c>
      <c r="B23" s="502" t="s">
        <v>149</v>
      </c>
      <c r="C23" s="501">
        <v>44317</v>
      </c>
      <c r="D23" s="690">
        <f>C23+10</f>
        <v>44327</v>
      </c>
      <c r="E23" s="475" t="s">
        <v>193</v>
      </c>
      <c r="F23" s="476" t="s">
        <v>194</v>
      </c>
      <c r="G23" s="456">
        <f t="shared" si="0"/>
        <v>44328</v>
      </c>
      <c r="H23" s="457">
        <f>G23+20</f>
        <v>44348</v>
      </c>
      <c r="I23" s="457">
        <f>G23+22</f>
        <v>44350</v>
      </c>
      <c r="J23" s="482" t="s">
        <v>31</v>
      </c>
      <c r="K23" s="266">
        <f>G23+24</f>
        <v>44352</v>
      </c>
      <c r="L23" s="455">
        <f>G23+31</f>
        <v>44359</v>
      </c>
      <c r="M23" s="266">
        <f>G23+35</f>
        <v>44363</v>
      </c>
      <c r="N23" s="457" t="s">
        <v>31</v>
      </c>
      <c r="O23" s="262"/>
      <c r="P23" s="72"/>
    </row>
    <row r="24" spans="1:16" s="71" customFormat="1" ht="18" customHeight="1">
      <c r="A24" s="264"/>
      <c r="B24" s="287"/>
      <c r="C24" s="265"/>
      <c r="D24" s="693"/>
      <c r="E24" s="649" t="s">
        <v>203</v>
      </c>
      <c r="F24" s="666" t="s">
        <v>204</v>
      </c>
      <c r="G24" s="459">
        <f t="shared" si="0"/>
        <v>44334</v>
      </c>
      <c r="H24" s="460">
        <f>G24+22</f>
        <v>44356</v>
      </c>
      <c r="I24" s="458">
        <f>G24+23</f>
        <v>44357</v>
      </c>
      <c r="J24" s="460">
        <f>G24+28</f>
        <v>44362</v>
      </c>
      <c r="K24" s="417" t="s">
        <v>31</v>
      </c>
      <c r="L24" s="458">
        <f>+G24+34</f>
        <v>44368</v>
      </c>
      <c r="M24" s="458">
        <f>+G24+37</f>
        <v>44371</v>
      </c>
      <c r="N24" s="417" t="s">
        <v>31</v>
      </c>
      <c r="O24" s="75"/>
      <c r="P24" s="72"/>
    </row>
    <row r="25" spans="1:16" s="71" customFormat="1" ht="15">
      <c r="A25" s="73"/>
      <c r="B25" s="289"/>
      <c r="C25" s="74"/>
      <c r="D25" s="74"/>
      <c r="E25" s="304"/>
      <c r="F25" s="304"/>
      <c r="G25" s="76"/>
      <c r="H25" s="77"/>
      <c r="I25" s="78"/>
      <c r="J25" s="77"/>
      <c r="K25" s="79"/>
      <c r="L25" s="78"/>
      <c r="M25" s="78"/>
      <c r="N25" s="78"/>
      <c r="O25" s="75"/>
      <c r="P25" s="72"/>
    </row>
    <row r="26" spans="1:16">
      <c r="N26" s="81" t="s">
        <v>32</v>
      </c>
    </row>
    <row r="27" spans="1:16" ht="15">
      <c r="A27" s="82" t="s">
        <v>33</v>
      </c>
      <c r="B27" s="250"/>
      <c r="C27" s="83"/>
      <c r="D27" s="686"/>
      <c r="E27" s="304"/>
      <c r="F27" s="305"/>
      <c r="G27" s="85"/>
    </row>
    <row r="28" spans="1:16" ht="15">
      <c r="A28" s="89" t="s">
        <v>34</v>
      </c>
      <c r="B28" s="290"/>
      <c r="C28" s="90"/>
      <c r="D28" s="91"/>
      <c r="E28" s="306"/>
      <c r="F28" s="306"/>
      <c r="G28" s="56"/>
      <c r="H28" s="59"/>
      <c r="J28" s="59"/>
      <c r="K28" s="56"/>
      <c r="M28" s="56"/>
    </row>
    <row r="29" spans="1:16" ht="15">
      <c r="A29" s="93"/>
      <c r="B29" s="291"/>
      <c r="C29" s="94"/>
      <c r="D29" s="95"/>
      <c r="E29" s="302"/>
      <c r="F29" s="302"/>
      <c r="G29" s="56"/>
      <c r="H29" s="59"/>
      <c r="J29" s="59"/>
      <c r="K29" s="56"/>
      <c r="M29" s="56"/>
    </row>
    <row r="30" spans="1:16" ht="15">
      <c r="A30" s="189" t="s">
        <v>113</v>
      </c>
      <c r="B30" s="249"/>
      <c r="C30" s="86"/>
      <c r="D30" s="95"/>
      <c r="E30" s="307"/>
      <c r="F30" s="307"/>
      <c r="G30" s="56"/>
      <c r="H30" s="59"/>
      <c r="J30" s="59"/>
      <c r="K30" s="56"/>
      <c r="M30" s="56"/>
    </row>
    <row r="31" spans="1:16" ht="15">
      <c r="A31" s="189" t="s">
        <v>112</v>
      </c>
      <c r="B31" s="98"/>
      <c r="C31" s="98"/>
      <c r="D31" s="99"/>
      <c r="E31" s="301"/>
      <c r="F31" s="301"/>
      <c r="G31" s="56"/>
      <c r="H31" s="59"/>
      <c r="J31" s="59"/>
      <c r="K31" s="56"/>
      <c r="M31" s="56"/>
    </row>
  </sheetData>
  <mergeCells count="9">
    <mergeCell ref="E9:F9"/>
    <mergeCell ref="A8:B9"/>
    <mergeCell ref="H8:N8"/>
    <mergeCell ref="E8:F8"/>
    <mergeCell ref="B1:N1"/>
    <mergeCell ref="B2:N2"/>
    <mergeCell ref="B3:N3"/>
    <mergeCell ref="B4:N4"/>
    <mergeCell ref="B5:N5"/>
  </mergeCells>
  <phoneticPr fontId="11" type="noConversion"/>
  <hyperlinks>
    <hyperlink ref="A7" location="MENU!A1" display="BACK TO MENU"/>
  </hyperlinks>
  <printOptions horizontalCentered="1"/>
  <pageMargins left="0" right="0" top="0" bottom="0" header="0" footer="0"/>
  <pageSetup paperSize="9" scale="5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8"/>
  <sheetViews>
    <sheetView showGridLines="0" zoomScale="80" zoomScaleNormal="80" zoomScaleSheetLayoutView="75" workbookViewId="0">
      <selection activeCell="B11" sqref="B11:B18"/>
    </sheetView>
  </sheetViews>
  <sheetFormatPr defaultColWidth="8" defaultRowHeight="14.25"/>
  <cols>
    <col min="1" max="1" width="23.6640625" style="58" customWidth="1"/>
    <col min="2" max="2" width="6.77734375" style="58" bestFit="1" customWidth="1"/>
    <col min="3" max="3" width="7.44140625" style="101" bestFit="1" customWidth="1"/>
    <col min="4" max="4" width="5.33203125" style="101" bestFit="1" customWidth="1"/>
    <col min="5" max="5" width="8.33203125" style="56" customWidth="1"/>
    <col min="6" max="6" width="20.21875" style="101" customWidth="1"/>
    <col min="7" max="7" width="11.88671875" style="58" bestFit="1" customWidth="1"/>
    <col min="8" max="8" width="13.33203125" style="58" bestFit="1" customWidth="1"/>
    <col min="9" max="9" width="27.77734375" style="58" customWidth="1"/>
    <col min="10" max="10" width="6.33203125" style="56" bestFit="1" customWidth="1"/>
    <col min="11" max="16384" width="8" style="56"/>
  </cols>
  <sheetData>
    <row r="1" spans="1:15" ht="18">
      <c r="B1" s="742" t="s">
        <v>35</v>
      </c>
      <c r="C1" s="742"/>
      <c r="D1" s="742"/>
      <c r="E1" s="742"/>
      <c r="F1" s="742"/>
      <c r="G1" s="742"/>
      <c r="H1" s="742"/>
      <c r="I1" s="742"/>
    </row>
    <row r="2" spans="1:15" ht="18">
      <c r="B2" s="743" t="s">
        <v>36</v>
      </c>
      <c r="C2" s="743"/>
      <c r="D2" s="743"/>
      <c r="E2" s="743"/>
      <c r="F2" s="743"/>
      <c r="G2" s="743"/>
      <c r="H2" s="743"/>
      <c r="I2" s="743"/>
    </row>
    <row r="3" spans="1:15" ht="15">
      <c r="A3" s="64"/>
      <c r="E3" s="102"/>
      <c r="F3" s="295"/>
      <c r="G3" s="103"/>
      <c r="H3" s="103"/>
      <c r="I3" s="103"/>
    </row>
    <row r="4" spans="1:15" ht="15">
      <c r="B4" s="64"/>
      <c r="C4" s="104"/>
      <c r="D4" s="104"/>
      <c r="E4" s="61"/>
      <c r="F4" s="141"/>
      <c r="G4" s="390"/>
      <c r="H4" s="105"/>
      <c r="I4" s="106"/>
    </row>
    <row r="5" spans="1:15" ht="15">
      <c r="B5" s="64"/>
      <c r="C5" s="104"/>
      <c r="D5" s="104"/>
      <c r="E5" s="61"/>
      <c r="F5" s="141"/>
      <c r="G5" s="390"/>
      <c r="H5" s="105"/>
      <c r="I5" s="106"/>
    </row>
    <row r="6" spans="1:15" ht="15">
      <c r="A6" s="253"/>
      <c r="B6" s="64"/>
      <c r="C6" s="104"/>
      <c r="D6" s="104"/>
      <c r="E6" s="61"/>
      <c r="F6" s="104"/>
      <c r="G6" s="64"/>
      <c r="H6" s="65"/>
      <c r="I6" s="65"/>
    </row>
    <row r="7" spans="1:15" ht="15">
      <c r="B7" s="282"/>
      <c r="C7" s="107"/>
      <c r="D7" s="107"/>
      <c r="E7" s="107"/>
      <c r="F7" s="108"/>
      <c r="G7" s="393"/>
      <c r="H7" s="109"/>
      <c r="I7" s="109"/>
    </row>
    <row r="8" spans="1:15" s="111" customFormat="1" ht="15">
      <c r="A8" s="248" t="s">
        <v>14</v>
      </c>
      <c r="B8" s="283"/>
      <c r="C8" s="110"/>
      <c r="D8" s="110"/>
      <c r="E8" s="110"/>
      <c r="F8" s="110"/>
      <c r="G8" s="394"/>
      <c r="H8" s="109"/>
      <c r="I8" s="109"/>
    </row>
    <row r="9" spans="1:15" ht="17.25" customHeight="1">
      <c r="A9" s="753" t="s">
        <v>37</v>
      </c>
      <c r="B9" s="753"/>
      <c r="C9" s="755" t="s">
        <v>17</v>
      </c>
      <c r="D9" s="755"/>
      <c r="E9" s="275" t="s">
        <v>18</v>
      </c>
      <c r="F9" s="757" t="s">
        <v>19</v>
      </c>
      <c r="G9" s="735"/>
      <c r="H9" s="373" t="s">
        <v>38</v>
      </c>
      <c r="I9" s="258" t="s">
        <v>18</v>
      </c>
      <c r="J9" s="112"/>
      <c r="K9" s="111"/>
    </row>
    <row r="10" spans="1:15" ht="17.25" customHeight="1">
      <c r="A10" s="754"/>
      <c r="B10" s="754"/>
      <c r="C10" s="756" t="s">
        <v>21</v>
      </c>
      <c r="D10" s="756"/>
      <c r="E10" s="281" t="s">
        <v>39</v>
      </c>
      <c r="F10" s="758" t="s">
        <v>23</v>
      </c>
      <c r="G10" s="735"/>
      <c r="H10" s="391" t="s">
        <v>18</v>
      </c>
      <c r="I10" s="392" t="s">
        <v>40</v>
      </c>
      <c r="J10" s="115"/>
      <c r="K10" s="111"/>
    </row>
    <row r="11" spans="1:15" ht="17.25" customHeight="1">
      <c r="A11" s="636" t="str">
        <f>'WCSA via NGB'!A11</f>
        <v>CSCL PANAMA</v>
      </c>
      <c r="B11" s="637" t="str">
        <f>'WCSA via NGB'!B11</f>
        <v>1067N</v>
      </c>
      <c r="C11" s="638">
        <f>'WCSA via NGB'!C11</f>
        <v>44289</v>
      </c>
      <c r="D11" s="639" t="s">
        <v>42</v>
      </c>
      <c r="E11" s="640">
        <f>C11+7</f>
        <v>44296</v>
      </c>
      <c r="F11" s="581" t="s">
        <v>205</v>
      </c>
      <c r="G11" s="452" t="s">
        <v>157</v>
      </c>
      <c r="H11" s="453">
        <v>44299</v>
      </c>
      <c r="I11" s="453">
        <f>H11+27</f>
        <v>44326</v>
      </c>
      <c r="J11" s="374" t="s">
        <v>124</v>
      </c>
      <c r="K11" s="111"/>
    </row>
    <row r="12" spans="1:15" s="117" customFormat="1" ht="19.5" customHeight="1">
      <c r="A12" s="641" t="str">
        <f>'MANZANILLO via SHA'!A11</f>
        <v>CSCL SAO PAULO</v>
      </c>
      <c r="B12" s="642" t="str">
        <f>'MANZANILLO via SHA'!B11</f>
        <v>076E</v>
      </c>
      <c r="C12" s="643">
        <f>'MANZANILLO via SHA'!C11</f>
        <v>44291</v>
      </c>
      <c r="D12" s="644" t="s">
        <v>41</v>
      </c>
      <c r="E12" s="645">
        <f>C12+10</f>
        <v>44301</v>
      </c>
      <c r="F12" s="746" t="s">
        <v>206</v>
      </c>
      <c r="G12" s="751" t="s">
        <v>207</v>
      </c>
      <c r="H12" s="744">
        <f>H11+7</f>
        <v>44306</v>
      </c>
      <c r="I12" s="744">
        <f>H12+27</f>
        <v>44333</v>
      </c>
      <c r="K12" s="116"/>
    </row>
    <row r="13" spans="1:15" s="117" customFormat="1" ht="19.5" customHeight="1">
      <c r="A13" s="636" t="str">
        <f>'WCSA via NGB'!A14</f>
        <v xml:space="preserve">	
CSCL MANZANILLO</v>
      </c>
      <c r="B13" s="637" t="str">
        <f>'WCSA via NGB'!B14</f>
        <v>065N</v>
      </c>
      <c r="C13" s="646">
        <f t="shared" ref="C13:C20" si="0">C11+7</f>
        <v>44296</v>
      </c>
      <c r="D13" s="639" t="s">
        <v>42</v>
      </c>
      <c r="E13" s="640">
        <f t="shared" ref="E13:E20" si="1">E11+7</f>
        <v>44303</v>
      </c>
      <c r="F13" s="759"/>
      <c r="G13" s="760"/>
      <c r="H13" s="745"/>
      <c r="I13" s="745"/>
      <c r="J13" s="374"/>
      <c r="K13" s="116"/>
    </row>
    <row r="14" spans="1:15" s="117" customFormat="1" ht="19.5" customHeight="1">
      <c r="A14" s="641" t="str">
        <f>'MANZANILLO via SHA'!A14</f>
        <v>CSCL CALLAO</v>
      </c>
      <c r="B14" s="642" t="str">
        <f>'MANZANILLO via SHA'!B14</f>
        <v>063E</v>
      </c>
      <c r="C14" s="643">
        <f t="shared" si="0"/>
        <v>44298</v>
      </c>
      <c r="D14" s="644" t="s">
        <v>41</v>
      </c>
      <c r="E14" s="645">
        <f t="shared" si="1"/>
        <v>44308</v>
      </c>
      <c r="F14" s="750" t="s">
        <v>208</v>
      </c>
      <c r="G14" s="751" t="s">
        <v>209</v>
      </c>
      <c r="H14" s="744">
        <f>H12+7</f>
        <v>44313</v>
      </c>
      <c r="I14" s="744">
        <f>H14+27</f>
        <v>44340</v>
      </c>
      <c r="J14" s="752"/>
      <c r="K14" s="118"/>
      <c r="N14" s="396"/>
      <c r="O14" s="397"/>
    </row>
    <row r="15" spans="1:15" s="117" customFormat="1" ht="19.5" customHeight="1">
      <c r="A15" s="636" t="str">
        <f>'WCSA via NGB'!A17</f>
        <v>ZHONG HANG SHENG</v>
      </c>
      <c r="B15" s="637" t="str">
        <f>'WCSA via NGB'!B17</f>
        <v>133N</v>
      </c>
      <c r="C15" s="646">
        <f t="shared" si="0"/>
        <v>44303</v>
      </c>
      <c r="D15" s="639" t="s">
        <v>42</v>
      </c>
      <c r="E15" s="640">
        <f t="shared" si="1"/>
        <v>44310</v>
      </c>
      <c r="F15" s="747"/>
      <c r="G15" s="749"/>
      <c r="H15" s="745"/>
      <c r="I15" s="745"/>
      <c r="J15" s="752"/>
      <c r="N15"/>
    </row>
    <row r="16" spans="1:15" s="117" customFormat="1" ht="19.5" customHeight="1">
      <c r="A16" s="647" t="str">
        <f>'MANZANILLO via SHA'!A17</f>
        <v>CSCL PANAMA</v>
      </c>
      <c r="B16" s="648" t="str">
        <f>'MANZANILLO via SHA'!B17</f>
        <v>1067E</v>
      </c>
      <c r="C16" s="643">
        <f t="shared" si="0"/>
        <v>44305</v>
      </c>
      <c r="D16" s="644" t="s">
        <v>41</v>
      </c>
      <c r="E16" s="645">
        <f t="shared" si="1"/>
        <v>44315</v>
      </c>
      <c r="F16" s="746" t="s">
        <v>210</v>
      </c>
      <c r="G16" s="748" t="s">
        <v>211</v>
      </c>
      <c r="H16" s="744">
        <f>H14+7</f>
        <v>44320</v>
      </c>
      <c r="I16" s="744">
        <f>H16+27</f>
        <v>44347</v>
      </c>
      <c r="J16" s="752"/>
    </row>
    <row r="17" spans="1:10" s="117" customFormat="1" ht="19.5" customHeight="1">
      <c r="A17" s="636" t="str">
        <f>'WCSA via NGB'!A20</f>
        <v>CSCL SAO PAULO</v>
      </c>
      <c r="B17" s="637" t="str">
        <f>'WCSA via NGB'!B20</f>
        <v>077N</v>
      </c>
      <c r="C17" s="646">
        <f t="shared" si="0"/>
        <v>44310</v>
      </c>
      <c r="D17" s="639" t="s">
        <v>42</v>
      </c>
      <c r="E17" s="640">
        <f t="shared" si="1"/>
        <v>44317</v>
      </c>
      <c r="F17" s="747"/>
      <c r="G17" s="749"/>
      <c r="H17" s="745"/>
      <c r="I17" s="745"/>
      <c r="J17" s="752"/>
    </row>
    <row r="18" spans="1:10" s="117" customFormat="1" ht="19.5" customHeight="1">
      <c r="A18" s="641" t="str">
        <f>'MANZANILLO via SHA'!A20</f>
        <v>CSCL MANZANILLO</v>
      </c>
      <c r="B18" s="642" t="str">
        <f>'MANZANILLO via SHA'!B20</f>
        <v>065E</v>
      </c>
      <c r="C18" s="643">
        <f t="shared" si="0"/>
        <v>44312</v>
      </c>
      <c r="D18" s="644" t="s">
        <v>41</v>
      </c>
      <c r="E18" s="645">
        <f t="shared" si="1"/>
        <v>44322</v>
      </c>
      <c r="F18" s="746" t="s">
        <v>212</v>
      </c>
      <c r="G18" s="748" t="s">
        <v>213</v>
      </c>
      <c r="H18" s="744">
        <f>H16+7</f>
        <v>44327</v>
      </c>
      <c r="I18" s="744">
        <f>H18+27</f>
        <v>44354</v>
      </c>
      <c r="J18" s="752"/>
    </row>
    <row r="19" spans="1:10" s="117" customFormat="1" ht="19.5" customHeight="1">
      <c r="A19" s="636" t="str">
        <f>'WCSA via NGB'!A23</f>
        <v>CSCL CALLAO</v>
      </c>
      <c r="B19" s="637" t="str">
        <f>'WCSA via NGB'!B23</f>
        <v>064N</v>
      </c>
      <c r="C19" s="646">
        <f t="shared" si="0"/>
        <v>44317</v>
      </c>
      <c r="D19" s="639" t="s">
        <v>42</v>
      </c>
      <c r="E19" s="640">
        <f t="shared" si="1"/>
        <v>44324</v>
      </c>
      <c r="F19" s="747"/>
      <c r="G19" s="749"/>
      <c r="H19" s="745"/>
      <c r="I19" s="745"/>
      <c r="J19" s="752"/>
    </row>
    <row r="20" spans="1:10" s="117" customFormat="1" ht="19.5" customHeight="1">
      <c r="A20" s="641" t="s">
        <v>154</v>
      </c>
      <c r="B20" s="642" t="s">
        <v>154</v>
      </c>
      <c r="C20" s="643">
        <f t="shared" si="0"/>
        <v>44319</v>
      </c>
      <c r="D20" s="644" t="s">
        <v>41</v>
      </c>
      <c r="E20" s="645">
        <f t="shared" si="1"/>
        <v>44329</v>
      </c>
      <c r="F20" s="678" t="s">
        <v>214</v>
      </c>
      <c r="G20" s="452" t="s">
        <v>215</v>
      </c>
      <c r="H20" s="489">
        <f>H18+7</f>
        <v>44334</v>
      </c>
      <c r="I20" s="575">
        <f>H20+27</f>
        <v>44361</v>
      </c>
      <c r="J20" s="462"/>
    </row>
    <row r="21" spans="1:10" s="117" customFormat="1" ht="15">
      <c r="A21" s="254"/>
      <c r="B21" s="254"/>
      <c r="C21" s="119"/>
      <c r="D21" s="120"/>
      <c r="E21" s="121"/>
      <c r="F21" s="122"/>
      <c r="G21" s="395"/>
      <c r="H21" s="123"/>
      <c r="I21" s="123"/>
      <c r="J21" s="185"/>
    </row>
    <row r="22" spans="1:10" ht="15">
      <c r="A22" s="255"/>
      <c r="B22" s="124"/>
      <c r="C22" s="125"/>
      <c r="D22" s="125"/>
      <c r="E22" s="125"/>
      <c r="F22" s="296"/>
      <c r="G22" s="124"/>
      <c r="I22" s="81" t="s">
        <v>32</v>
      </c>
    </row>
    <row r="23" spans="1:10" ht="15">
      <c r="A23" s="250" t="s">
        <v>33</v>
      </c>
      <c r="B23" s="284"/>
      <c r="C23" s="107"/>
      <c r="D23" s="107"/>
      <c r="E23" s="107"/>
      <c r="H23" s="125"/>
      <c r="I23" s="125"/>
    </row>
    <row r="24" spans="1:10" ht="15">
      <c r="A24" s="251" t="s">
        <v>34</v>
      </c>
      <c r="B24" s="124"/>
      <c r="C24" s="125"/>
      <c r="D24" s="125"/>
      <c r="E24" s="125"/>
      <c r="F24" s="296"/>
      <c r="G24" s="124"/>
    </row>
    <row r="25" spans="1:10" ht="15">
      <c r="A25" s="252" t="s">
        <v>49</v>
      </c>
      <c r="B25" s="124"/>
      <c r="C25" s="125"/>
      <c r="D25" s="125"/>
      <c r="E25" s="125"/>
      <c r="F25" s="296"/>
      <c r="G25" s="124"/>
    </row>
    <row r="26" spans="1:10" ht="15">
      <c r="A26" s="255"/>
      <c r="B26" s="124"/>
      <c r="C26" s="125"/>
      <c r="D26" s="125"/>
      <c r="E26" s="125"/>
      <c r="F26" s="296"/>
      <c r="G26" s="124"/>
    </row>
    <row r="27" spans="1:10" ht="15">
      <c r="A27" s="189" t="s">
        <v>113</v>
      </c>
      <c r="B27" s="98"/>
      <c r="C27" s="127"/>
      <c r="D27" s="127"/>
      <c r="E27" s="99"/>
      <c r="F27" s="100"/>
      <c r="G27" s="741"/>
    </row>
    <row r="28" spans="1:10" ht="15">
      <c r="A28" s="189" t="s">
        <v>112</v>
      </c>
      <c r="B28" s="285"/>
      <c r="C28" s="128"/>
      <c r="D28" s="128"/>
      <c r="E28" s="129"/>
      <c r="F28" s="96"/>
      <c r="G28" s="741"/>
    </row>
  </sheetData>
  <mergeCells count="27">
    <mergeCell ref="J14:J15"/>
    <mergeCell ref="J16:J17"/>
    <mergeCell ref="J18:J19"/>
    <mergeCell ref="A9:B10"/>
    <mergeCell ref="C9:D9"/>
    <mergeCell ref="C10:D10"/>
    <mergeCell ref="F9:G9"/>
    <mergeCell ref="F10:G10"/>
    <mergeCell ref="H16:H17"/>
    <mergeCell ref="F18:F19"/>
    <mergeCell ref="G18:G19"/>
    <mergeCell ref="F12:F13"/>
    <mergeCell ref="G12:G13"/>
    <mergeCell ref="H14:H15"/>
    <mergeCell ref="G27:G28"/>
    <mergeCell ref="B1:I1"/>
    <mergeCell ref="B2:I2"/>
    <mergeCell ref="I12:I13"/>
    <mergeCell ref="I14:I15"/>
    <mergeCell ref="I16:I17"/>
    <mergeCell ref="H18:H19"/>
    <mergeCell ref="I18:I19"/>
    <mergeCell ref="F16:F17"/>
    <mergeCell ref="G16:G17"/>
    <mergeCell ref="H12:H13"/>
    <mergeCell ref="F14:F15"/>
    <mergeCell ref="G14:G15"/>
  </mergeCells>
  <phoneticPr fontId="11" type="noConversion"/>
  <hyperlinks>
    <hyperlink ref="A8" location="MENU!A1" display="BACK TO MENU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zoomScale="80" zoomScaleNormal="80" zoomScaleSheetLayoutView="75" workbookViewId="0">
      <selection activeCell="A10" sqref="A10:B17"/>
    </sheetView>
  </sheetViews>
  <sheetFormatPr defaultColWidth="8" defaultRowHeight="14.25"/>
  <cols>
    <col min="1" max="1" width="22.33203125" style="58" customWidth="1"/>
    <col min="2" max="2" width="7.21875" style="101" customWidth="1"/>
    <col min="3" max="3" width="8.21875" style="57" customWidth="1"/>
    <col min="4" max="4" width="6.21875" style="56" customWidth="1"/>
    <col min="5" max="5" width="8.33203125" style="56" customWidth="1"/>
    <col min="6" max="6" width="23.21875" style="101" customWidth="1"/>
    <col min="7" max="7" width="10.88671875" style="57" customWidth="1"/>
    <col min="8" max="8" width="13.33203125" style="58" bestFit="1" customWidth="1"/>
    <col min="9" max="9" width="11" style="58" bestFit="1" customWidth="1"/>
    <col min="10" max="10" width="16.77734375" style="56" bestFit="1" customWidth="1"/>
    <col min="11" max="11" width="8.33203125" style="56" bestFit="1" customWidth="1"/>
    <col min="12" max="12" width="15.109375" style="56" bestFit="1" customWidth="1"/>
    <col min="13" max="13" width="17.88671875" style="56" customWidth="1"/>
    <col min="14" max="14" width="8.109375" style="56" bestFit="1" customWidth="1"/>
    <col min="15" max="16384" width="8" style="56"/>
  </cols>
  <sheetData>
    <row r="1" spans="1:15" ht="18">
      <c r="B1" s="742" t="s">
        <v>0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60"/>
    </row>
    <row r="2" spans="1:15" ht="18">
      <c r="B2" s="743" t="s">
        <v>43</v>
      </c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61"/>
    </row>
    <row r="3" spans="1:15" ht="18">
      <c r="A3" s="64"/>
      <c r="B3" s="777" t="s">
        <v>44</v>
      </c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61"/>
    </row>
    <row r="4" spans="1:15" ht="15">
      <c r="B4" s="104"/>
      <c r="C4" s="63"/>
      <c r="D4" s="61"/>
      <c r="E4" s="61"/>
      <c r="F4" s="141"/>
      <c r="G4" s="294"/>
      <c r="H4" s="130"/>
      <c r="I4" s="130"/>
      <c r="J4" s="61"/>
      <c r="K4" s="61"/>
      <c r="L4" s="61"/>
      <c r="M4" s="61"/>
    </row>
    <row r="5" spans="1:15" ht="15">
      <c r="A5" s="248"/>
      <c r="B5" s="104"/>
      <c r="C5" s="63"/>
      <c r="D5" s="61"/>
      <c r="E5" s="61"/>
      <c r="F5" s="141"/>
      <c r="G5" s="294"/>
      <c r="H5" s="130"/>
      <c r="I5" s="130"/>
      <c r="J5" s="61"/>
      <c r="K5" s="61"/>
      <c r="L5" s="61"/>
      <c r="M5" s="61"/>
    </row>
    <row r="6" spans="1:15" ht="15">
      <c r="A6" s="248"/>
      <c r="B6" s="104"/>
      <c r="C6" s="63"/>
      <c r="D6" s="61"/>
      <c r="E6" s="61"/>
      <c r="F6" s="141"/>
      <c r="G6" s="294"/>
      <c r="H6" s="130"/>
      <c r="I6" s="130"/>
      <c r="J6" s="61"/>
      <c r="K6" s="61"/>
      <c r="L6" s="61"/>
      <c r="M6" s="61"/>
    </row>
    <row r="7" spans="1:15" ht="15">
      <c r="A7" s="248" t="s">
        <v>14</v>
      </c>
      <c r="B7" s="104"/>
      <c r="C7" s="63"/>
      <c r="D7" s="61"/>
      <c r="E7" s="61"/>
      <c r="F7" s="104"/>
      <c r="G7" s="63"/>
      <c r="H7" s="65"/>
      <c r="I7" s="582"/>
      <c r="J7" s="61"/>
      <c r="L7" s="67"/>
      <c r="M7" s="106"/>
    </row>
    <row r="8" spans="1:15" ht="18" customHeight="1">
      <c r="A8" s="753" t="s">
        <v>37</v>
      </c>
      <c r="B8" s="753"/>
      <c r="C8" s="780" t="s">
        <v>17</v>
      </c>
      <c r="D8" s="781"/>
      <c r="E8" s="280" t="s">
        <v>18</v>
      </c>
      <c r="F8" s="779" t="s">
        <v>19</v>
      </c>
      <c r="G8" s="779"/>
      <c r="H8" s="373" t="s">
        <v>38</v>
      </c>
      <c r="I8" s="779" t="s">
        <v>18</v>
      </c>
      <c r="J8" s="779"/>
      <c r="K8" s="779"/>
      <c r="L8" s="779"/>
      <c r="M8" s="779"/>
      <c r="N8" s="112"/>
      <c r="O8" s="111"/>
    </row>
    <row r="9" spans="1:15" ht="30">
      <c r="A9" s="754"/>
      <c r="B9" s="754"/>
      <c r="C9" s="774" t="s">
        <v>21</v>
      </c>
      <c r="D9" s="775"/>
      <c r="E9" s="281" t="s">
        <v>39</v>
      </c>
      <c r="F9" s="782" t="s">
        <v>23</v>
      </c>
      <c r="G9" s="782"/>
      <c r="H9" s="113" t="s">
        <v>18</v>
      </c>
      <c r="I9" s="114" t="s">
        <v>45</v>
      </c>
      <c r="J9" s="114" t="s">
        <v>46</v>
      </c>
      <c r="K9" s="114" t="s">
        <v>28</v>
      </c>
      <c r="L9" s="114" t="s">
        <v>47</v>
      </c>
      <c r="M9" s="114" t="s">
        <v>48</v>
      </c>
      <c r="N9" s="115"/>
      <c r="O9" s="111"/>
    </row>
    <row r="10" spans="1:15" s="117" customFormat="1" ht="18" customHeight="1">
      <c r="A10" s="636" t="s">
        <v>139</v>
      </c>
      <c r="B10" s="637" t="s">
        <v>153</v>
      </c>
      <c r="C10" s="638">
        <v>44289</v>
      </c>
      <c r="D10" s="639" t="s">
        <v>42</v>
      </c>
      <c r="E10" s="640">
        <f>C10+7</f>
        <v>44296</v>
      </c>
      <c r="F10" s="762" t="s">
        <v>216</v>
      </c>
      <c r="G10" s="766" t="s">
        <v>217</v>
      </c>
      <c r="H10" s="778">
        <v>44302</v>
      </c>
      <c r="I10" s="778">
        <f>H10+17</f>
        <v>44319</v>
      </c>
      <c r="J10" s="778">
        <f>H10+22</f>
        <v>44324</v>
      </c>
      <c r="K10" s="778">
        <f>+H10+29</f>
        <v>44331</v>
      </c>
      <c r="L10" s="778">
        <f>H10+34</f>
        <v>44336</v>
      </c>
      <c r="M10" s="778">
        <f>H10+36</f>
        <v>44338</v>
      </c>
      <c r="N10" s="783" t="s">
        <v>118</v>
      </c>
      <c r="O10" s="116"/>
    </row>
    <row r="11" spans="1:15" s="117" customFormat="1" ht="18" customHeight="1">
      <c r="A11" s="641" t="s">
        <v>138</v>
      </c>
      <c r="B11" s="642" t="s">
        <v>186</v>
      </c>
      <c r="C11" s="643">
        <v>44291</v>
      </c>
      <c r="D11" s="644" t="s">
        <v>41</v>
      </c>
      <c r="E11" s="645">
        <f>C11+10</f>
        <v>44301</v>
      </c>
      <c r="F11" s="776"/>
      <c r="G11" s="767"/>
      <c r="H11" s="778"/>
      <c r="I11" s="778"/>
      <c r="J11" s="778"/>
      <c r="K11" s="778"/>
      <c r="L11" s="778"/>
      <c r="M11" s="778"/>
      <c r="N11" s="783"/>
      <c r="O11" s="116"/>
    </row>
    <row r="12" spans="1:15" s="117" customFormat="1" ht="18" customHeight="1">
      <c r="A12" s="636" t="s">
        <v>150</v>
      </c>
      <c r="B12" s="637" t="s">
        <v>173</v>
      </c>
      <c r="C12" s="646">
        <f t="shared" ref="C12:C17" si="0">C10+7</f>
        <v>44296</v>
      </c>
      <c r="D12" s="639" t="s">
        <v>42</v>
      </c>
      <c r="E12" s="640">
        <f>C12+7</f>
        <v>44303</v>
      </c>
      <c r="F12" s="697" t="s">
        <v>218</v>
      </c>
      <c r="G12" s="698" t="s">
        <v>158</v>
      </c>
      <c r="H12" s="682">
        <v>44309</v>
      </c>
      <c r="I12" s="682">
        <f>H12+17</f>
        <v>44326</v>
      </c>
      <c r="J12" s="682">
        <f>H12+22</f>
        <v>44331</v>
      </c>
      <c r="K12" s="682">
        <f>+H12+29</f>
        <v>44338</v>
      </c>
      <c r="L12" s="682">
        <f>H12+34</f>
        <v>44343</v>
      </c>
      <c r="M12" s="682">
        <f>H12+36</f>
        <v>44345</v>
      </c>
      <c r="N12" s="783"/>
      <c r="O12" s="118"/>
    </row>
    <row r="13" spans="1:15" s="117" customFormat="1" ht="18" customHeight="1">
      <c r="A13" s="641" t="s">
        <v>176</v>
      </c>
      <c r="B13" s="642" t="s">
        <v>187</v>
      </c>
      <c r="C13" s="643">
        <f t="shared" si="0"/>
        <v>44298</v>
      </c>
      <c r="D13" s="644" t="s">
        <v>41</v>
      </c>
      <c r="E13" s="645">
        <f>C13+10</f>
        <v>44308</v>
      </c>
      <c r="F13" s="699" t="s">
        <v>219</v>
      </c>
      <c r="G13" s="681" t="s">
        <v>220</v>
      </c>
      <c r="H13" s="682">
        <f>H12+7</f>
        <v>44316</v>
      </c>
      <c r="I13" s="682">
        <f t="shared" ref="I13:M13" si="1">I12+7</f>
        <v>44333</v>
      </c>
      <c r="J13" s="682">
        <f t="shared" si="1"/>
        <v>44338</v>
      </c>
      <c r="K13" s="682">
        <f t="shared" si="1"/>
        <v>44345</v>
      </c>
      <c r="L13" s="682">
        <f t="shared" si="1"/>
        <v>44350</v>
      </c>
      <c r="M13" s="682">
        <f t="shared" si="1"/>
        <v>44352</v>
      </c>
      <c r="N13" s="783"/>
    </row>
    <row r="14" spans="1:15" s="117" customFormat="1" ht="18" customHeight="1">
      <c r="A14" s="636" t="s">
        <v>152</v>
      </c>
      <c r="B14" s="637" t="s">
        <v>174</v>
      </c>
      <c r="C14" s="646">
        <f t="shared" si="0"/>
        <v>44303</v>
      </c>
      <c r="D14" s="639" t="s">
        <v>42</v>
      </c>
      <c r="E14" s="640">
        <f>C14+7</f>
        <v>44310</v>
      </c>
      <c r="F14" s="763" t="s">
        <v>223</v>
      </c>
      <c r="G14" s="764"/>
      <c r="H14" s="770">
        <f>H13+7</f>
        <v>44323</v>
      </c>
      <c r="I14" s="770">
        <f>H14+17</f>
        <v>44340</v>
      </c>
      <c r="J14" s="772">
        <f>H14+22</f>
        <v>44345</v>
      </c>
      <c r="K14" s="772">
        <f>+H14+29</f>
        <v>44352</v>
      </c>
      <c r="L14" s="772">
        <f>H14+34</f>
        <v>44357</v>
      </c>
      <c r="M14" s="772">
        <f>H14+36</f>
        <v>44359</v>
      </c>
      <c r="N14" s="783"/>
    </row>
    <row r="15" spans="1:15" s="117" customFormat="1" ht="18" customHeight="1">
      <c r="A15" s="696" t="s">
        <v>139</v>
      </c>
      <c r="B15" s="648" t="s">
        <v>185</v>
      </c>
      <c r="C15" s="643">
        <f t="shared" si="0"/>
        <v>44305</v>
      </c>
      <c r="D15" s="644" t="s">
        <v>41</v>
      </c>
      <c r="E15" s="645">
        <f>C15+10</f>
        <v>44315</v>
      </c>
      <c r="F15" s="761"/>
      <c r="G15" s="765"/>
      <c r="H15" s="771"/>
      <c r="I15" s="771"/>
      <c r="J15" s="772"/>
      <c r="K15" s="772"/>
      <c r="L15" s="772"/>
      <c r="M15" s="772"/>
      <c r="N15" s="783"/>
    </row>
    <row r="16" spans="1:15" s="117" customFormat="1" ht="18" customHeight="1">
      <c r="A16" s="636" t="s">
        <v>138</v>
      </c>
      <c r="B16" s="637" t="s">
        <v>175</v>
      </c>
      <c r="C16" s="646">
        <f t="shared" si="0"/>
        <v>44310</v>
      </c>
      <c r="D16" s="639" t="s">
        <v>42</v>
      </c>
      <c r="E16" s="640">
        <f>C16+7</f>
        <v>44317</v>
      </c>
      <c r="F16" s="761" t="s">
        <v>221</v>
      </c>
      <c r="G16" s="768" t="s">
        <v>222</v>
      </c>
      <c r="H16" s="770">
        <f>H14+7</f>
        <v>44330</v>
      </c>
      <c r="I16" s="770">
        <f>H16+17</f>
        <v>44347</v>
      </c>
      <c r="J16" s="772">
        <f>H16+22</f>
        <v>44352</v>
      </c>
      <c r="K16" s="772">
        <f>+H16+29</f>
        <v>44359</v>
      </c>
      <c r="L16" s="772">
        <f>H16+34</f>
        <v>44364</v>
      </c>
      <c r="M16" s="772">
        <f>H16+36</f>
        <v>44366</v>
      </c>
      <c r="N16" s="783"/>
    </row>
    <row r="17" spans="1:14" s="117" customFormat="1" ht="18" customHeight="1">
      <c r="A17" s="641" t="s">
        <v>132</v>
      </c>
      <c r="B17" s="642" t="s">
        <v>155</v>
      </c>
      <c r="C17" s="643">
        <f t="shared" si="0"/>
        <v>44312</v>
      </c>
      <c r="D17" s="644" t="s">
        <v>41</v>
      </c>
      <c r="E17" s="645">
        <f>C17+10</f>
        <v>44322</v>
      </c>
      <c r="F17" s="762"/>
      <c r="G17" s="766"/>
      <c r="H17" s="771"/>
      <c r="I17" s="771"/>
      <c r="J17" s="772"/>
      <c r="K17" s="772"/>
      <c r="L17" s="772"/>
      <c r="M17" s="772"/>
      <c r="N17" s="783"/>
    </row>
    <row r="18" spans="1:14" ht="15">
      <c r="A18" s="249"/>
      <c r="B18" s="316"/>
      <c r="C18" s="86"/>
      <c r="D18" s="95"/>
      <c r="E18" s="95"/>
      <c r="F18" s="97"/>
      <c r="G18" s="307"/>
      <c r="I18" s="583"/>
      <c r="J18" s="584"/>
      <c r="K18" s="584"/>
      <c r="L18" s="584"/>
      <c r="M18" s="584"/>
    </row>
    <row r="19" spans="1:14" ht="15">
      <c r="B19" s="310"/>
      <c r="C19" s="83"/>
      <c r="D19" s="84"/>
      <c r="E19" s="84"/>
      <c r="F19" s="297"/>
      <c r="G19" s="306"/>
      <c r="H19" s="92"/>
      <c r="I19" s="92"/>
      <c r="M19" s="81" t="s">
        <v>32</v>
      </c>
    </row>
    <row r="20" spans="1:14" s="136" customFormat="1" ht="15">
      <c r="A20" s="250" t="s">
        <v>33</v>
      </c>
      <c r="B20" s="317"/>
      <c r="C20" s="131"/>
      <c r="D20" s="132"/>
      <c r="E20" s="132"/>
      <c r="F20" s="133"/>
      <c r="G20" s="308"/>
      <c r="H20" s="134"/>
      <c r="I20" s="769"/>
      <c r="J20" s="769"/>
      <c r="K20" s="135"/>
    </row>
    <row r="21" spans="1:14" ht="15">
      <c r="A21" s="251" t="s">
        <v>34</v>
      </c>
      <c r="B21" s="312"/>
      <c r="C21" s="94"/>
      <c r="D21" s="95"/>
      <c r="E21" s="95"/>
      <c r="F21" s="96"/>
      <c r="G21" s="302"/>
      <c r="H21" s="137"/>
      <c r="I21" s="773"/>
      <c r="J21" s="773"/>
      <c r="K21" s="111"/>
    </row>
    <row r="22" spans="1:14" ht="15">
      <c r="A22" s="252" t="s">
        <v>49</v>
      </c>
      <c r="B22" s="316"/>
      <c r="C22" s="86"/>
      <c r="D22" s="95"/>
      <c r="E22" s="95"/>
      <c r="F22" s="97"/>
      <c r="G22" s="307"/>
    </row>
    <row r="23" spans="1:14" ht="15">
      <c r="A23" s="249"/>
      <c r="B23" s="127"/>
      <c r="C23" s="98"/>
      <c r="D23" s="138"/>
      <c r="E23" s="99"/>
      <c r="F23" s="100"/>
      <c r="G23" s="301"/>
    </row>
    <row r="24" spans="1:14" ht="15">
      <c r="A24" s="189" t="s">
        <v>113</v>
      </c>
      <c r="B24" s="314"/>
      <c r="C24" s="139"/>
      <c r="D24" s="140"/>
      <c r="E24" s="129"/>
      <c r="F24" s="96"/>
      <c r="G24" s="302"/>
    </row>
    <row r="25" spans="1:14" ht="15">
      <c r="A25" s="189" t="s">
        <v>112</v>
      </c>
    </row>
  </sheetData>
  <mergeCells count="38">
    <mergeCell ref="N16:N17"/>
    <mergeCell ref="K16:K17"/>
    <mergeCell ref="L16:L17"/>
    <mergeCell ref="M16:M17"/>
    <mergeCell ref="L14:L15"/>
    <mergeCell ref="N10:N11"/>
    <mergeCell ref="M10:M11"/>
    <mergeCell ref="J10:J11"/>
    <mergeCell ref="K10:K11"/>
    <mergeCell ref="N12:N13"/>
    <mergeCell ref="L10:L11"/>
    <mergeCell ref="N14:N15"/>
    <mergeCell ref="I14:I15"/>
    <mergeCell ref="J14:J15"/>
    <mergeCell ref="K14:K15"/>
    <mergeCell ref="M14:M15"/>
    <mergeCell ref="I21:J21"/>
    <mergeCell ref="C9:D9"/>
    <mergeCell ref="F10:F11"/>
    <mergeCell ref="B1:M1"/>
    <mergeCell ref="B2:M2"/>
    <mergeCell ref="B3:M3"/>
    <mergeCell ref="H10:H11"/>
    <mergeCell ref="H14:H15"/>
    <mergeCell ref="I10:I11"/>
    <mergeCell ref="I8:M8"/>
    <mergeCell ref="A8:B9"/>
    <mergeCell ref="C8:D8"/>
    <mergeCell ref="F8:G8"/>
    <mergeCell ref="F9:G9"/>
    <mergeCell ref="F16:F17"/>
    <mergeCell ref="F14:G15"/>
    <mergeCell ref="G10:G11"/>
    <mergeCell ref="G16:G17"/>
    <mergeCell ref="I20:J20"/>
    <mergeCell ref="H16:H17"/>
    <mergeCell ref="I16:I17"/>
    <mergeCell ref="J16:J17"/>
  </mergeCells>
  <hyperlinks>
    <hyperlink ref="A7" location="MENU!A1" display="BACK TO MENU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80" zoomScaleNormal="80" workbookViewId="0">
      <selection activeCell="J47" sqref="J47"/>
    </sheetView>
  </sheetViews>
  <sheetFormatPr defaultColWidth="8" defaultRowHeight="14.25"/>
  <cols>
    <col min="1" max="1" width="25.88671875" style="56" customWidth="1"/>
    <col min="2" max="2" width="8.21875" style="101" customWidth="1"/>
    <col min="3" max="3" width="7.109375" style="57" bestFit="1" customWidth="1"/>
    <col min="4" max="4" width="5.33203125" style="56" bestFit="1" customWidth="1"/>
    <col min="5" max="5" width="7.109375" style="56" bestFit="1" customWidth="1"/>
    <col min="6" max="6" width="22.88671875" style="58" customWidth="1"/>
    <col min="7" max="7" width="12" style="57" customWidth="1"/>
    <col min="8" max="8" width="16" style="58" bestFit="1" customWidth="1"/>
    <col min="9" max="9" width="16.33203125" style="56" bestFit="1" customWidth="1"/>
    <col min="10" max="10" width="16.33203125" style="56" customWidth="1"/>
    <col min="11" max="11" width="16.33203125" style="56" bestFit="1" customWidth="1"/>
    <col min="12" max="12" width="15.77734375" style="56" customWidth="1"/>
    <col min="13" max="13" width="14.33203125" style="56" customWidth="1"/>
    <col min="14" max="14" width="13.21875" style="56" customWidth="1"/>
    <col min="15" max="15" width="15.33203125" style="56" customWidth="1"/>
    <col min="16" max="16" width="7.44140625" style="56" bestFit="1" customWidth="1"/>
    <col min="17" max="17" width="25.109375" style="56" bestFit="1" customWidth="1"/>
    <col min="18" max="16384" width="8" style="56"/>
  </cols>
  <sheetData>
    <row r="1" spans="1:16" ht="18">
      <c r="B1" s="742" t="s">
        <v>0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60"/>
    </row>
    <row r="2" spans="1:16" ht="18">
      <c r="B2" s="743" t="s">
        <v>50</v>
      </c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61"/>
    </row>
    <row r="3" spans="1:16" ht="18">
      <c r="B3" s="740" t="s">
        <v>13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61"/>
    </row>
    <row r="4" spans="1:16" ht="18">
      <c r="B4" s="787" t="s">
        <v>51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5" spans="1:16" ht="15">
      <c r="B5" s="104"/>
      <c r="C5" s="63"/>
      <c r="D5" s="61"/>
      <c r="E5" s="61"/>
      <c r="H5" s="141"/>
      <c r="I5" s="61"/>
      <c r="J5" s="61"/>
      <c r="K5" s="61"/>
      <c r="L5" s="142"/>
      <c r="M5" s="61"/>
      <c r="N5" s="61"/>
      <c r="O5" s="143"/>
    </row>
    <row r="6" spans="1:16" ht="15">
      <c r="A6" s="62"/>
      <c r="B6" s="104"/>
      <c r="C6" s="63"/>
      <c r="D6" s="61"/>
      <c r="E6" s="61"/>
      <c r="F6" s="64"/>
      <c r="G6" s="63"/>
      <c r="H6" s="65"/>
      <c r="I6" s="61"/>
      <c r="J6" s="61"/>
      <c r="K6" s="61"/>
      <c r="L6" s="61"/>
      <c r="M6" s="61"/>
      <c r="N6" s="67"/>
      <c r="O6" s="66"/>
    </row>
    <row r="7" spans="1:16" ht="15">
      <c r="A7" s="245" t="s">
        <v>14</v>
      </c>
      <c r="B7" s="104"/>
      <c r="C7" s="63"/>
      <c r="D7" s="61"/>
      <c r="E7" s="61"/>
      <c r="F7" s="64"/>
      <c r="G7" s="63"/>
      <c r="H7" s="65"/>
      <c r="I7" s="61"/>
      <c r="J7" s="61"/>
      <c r="K7" s="61"/>
      <c r="L7" s="61"/>
      <c r="M7" s="61"/>
      <c r="N7" s="67"/>
      <c r="O7" s="66"/>
    </row>
    <row r="8" spans="1:16" ht="18" customHeight="1">
      <c r="A8" s="753" t="s">
        <v>52</v>
      </c>
      <c r="B8" s="753"/>
      <c r="C8" s="755" t="s">
        <v>17</v>
      </c>
      <c r="D8" s="755"/>
      <c r="E8" s="275" t="s">
        <v>18</v>
      </c>
      <c r="F8" s="779" t="s">
        <v>19</v>
      </c>
      <c r="G8" s="779"/>
      <c r="H8" s="257" t="s">
        <v>38</v>
      </c>
      <c r="I8" s="779" t="s">
        <v>18</v>
      </c>
      <c r="J8" s="779"/>
      <c r="K8" s="779"/>
      <c r="L8" s="779"/>
      <c r="M8" s="779"/>
      <c r="N8" s="779"/>
      <c r="O8" s="779"/>
    </row>
    <row r="9" spans="1:16" ht="30">
      <c r="A9" s="754"/>
      <c r="B9" s="754"/>
      <c r="C9" s="756" t="s">
        <v>21</v>
      </c>
      <c r="D9" s="756"/>
      <c r="E9" s="281" t="s">
        <v>39</v>
      </c>
      <c r="F9" s="782" t="s">
        <v>23</v>
      </c>
      <c r="G9" s="782"/>
      <c r="H9" s="113" t="s">
        <v>18</v>
      </c>
      <c r="I9" s="114" t="s">
        <v>53</v>
      </c>
      <c r="J9" s="292" t="s">
        <v>54</v>
      </c>
      <c r="K9" s="114" t="s">
        <v>55</v>
      </c>
      <c r="L9" s="114" t="s">
        <v>56</v>
      </c>
      <c r="M9" s="114" t="s">
        <v>57</v>
      </c>
      <c r="N9" s="114" t="s">
        <v>58</v>
      </c>
      <c r="O9" s="293" t="s">
        <v>115</v>
      </c>
    </row>
    <row r="10" spans="1:16" s="117" customFormat="1" ht="18" customHeight="1">
      <c r="A10" s="636" t="s">
        <v>139</v>
      </c>
      <c r="B10" s="637" t="s">
        <v>153</v>
      </c>
      <c r="C10" s="638">
        <v>44289</v>
      </c>
      <c r="D10" s="639" t="s">
        <v>42</v>
      </c>
      <c r="E10" s="640">
        <f>C10+7</f>
        <v>44296</v>
      </c>
      <c r="F10" s="788" t="s">
        <v>159</v>
      </c>
      <c r="G10" s="788" t="s">
        <v>160</v>
      </c>
      <c r="H10" s="784">
        <v>44299</v>
      </c>
      <c r="I10" s="790">
        <f>H10+19</f>
        <v>44318</v>
      </c>
      <c r="J10" s="790">
        <f>H10+24</f>
        <v>44323</v>
      </c>
      <c r="K10" s="790">
        <f>H10+25</f>
        <v>44324</v>
      </c>
      <c r="L10" s="790">
        <f>H10+28</f>
        <v>44327</v>
      </c>
      <c r="M10" s="790">
        <f>H10+30</f>
        <v>44329</v>
      </c>
      <c r="N10" s="790">
        <f>H10+34</f>
        <v>44333</v>
      </c>
      <c r="O10" s="790">
        <f>N10+7</f>
        <v>44340</v>
      </c>
      <c r="P10" s="786" t="s">
        <v>63</v>
      </c>
    </row>
    <row r="11" spans="1:16" s="117" customFormat="1" ht="18" customHeight="1">
      <c r="A11" s="641" t="s">
        <v>138</v>
      </c>
      <c r="B11" s="642" t="s">
        <v>186</v>
      </c>
      <c r="C11" s="643">
        <v>44319</v>
      </c>
      <c r="D11" s="644" t="s">
        <v>41</v>
      </c>
      <c r="E11" s="645">
        <f>C11+10</f>
        <v>44329</v>
      </c>
      <c r="F11" s="789"/>
      <c r="G11" s="789"/>
      <c r="H11" s="785"/>
      <c r="I11" s="791"/>
      <c r="J11" s="791"/>
      <c r="K11" s="791"/>
      <c r="L11" s="791"/>
      <c r="M11" s="791"/>
      <c r="N11" s="791"/>
      <c r="O11" s="791"/>
      <c r="P11" s="786"/>
    </row>
    <row r="12" spans="1:16" s="117" customFormat="1" ht="18" customHeight="1">
      <c r="A12" s="636" t="s">
        <v>150</v>
      </c>
      <c r="B12" s="637" t="s">
        <v>173</v>
      </c>
      <c r="C12" s="646">
        <f t="shared" ref="C12:C17" si="0">C10+7</f>
        <v>44296</v>
      </c>
      <c r="D12" s="639" t="s">
        <v>42</v>
      </c>
      <c r="E12" s="640">
        <f>C12+7</f>
        <v>44303</v>
      </c>
      <c r="F12" s="788" t="s">
        <v>224</v>
      </c>
      <c r="G12" s="788" t="s">
        <v>225</v>
      </c>
      <c r="H12" s="784">
        <f>H10+7</f>
        <v>44306</v>
      </c>
      <c r="I12" s="784">
        <f>H12+19</f>
        <v>44325</v>
      </c>
      <c r="J12" s="784">
        <f>H12+24</f>
        <v>44330</v>
      </c>
      <c r="K12" s="784">
        <f>H12+25</f>
        <v>44331</v>
      </c>
      <c r="L12" s="784">
        <f>H12+28</f>
        <v>44334</v>
      </c>
      <c r="M12" s="784">
        <f>H12+30</f>
        <v>44336</v>
      </c>
      <c r="N12" s="784">
        <f>H12+34</f>
        <v>44340</v>
      </c>
      <c r="O12" s="784">
        <f>N12+7</f>
        <v>44347</v>
      </c>
      <c r="P12" s="786"/>
    </row>
    <row r="13" spans="1:16" s="117" customFormat="1" ht="18" customHeight="1">
      <c r="A13" s="641" t="s">
        <v>176</v>
      </c>
      <c r="B13" s="642" t="s">
        <v>187</v>
      </c>
      <c r="C13" s="643">
        <f t="shared" si="0"/>
        <v>44326</v>
      </c>
      <c r="D13" s="644" t="s">
        <v>41</v>
      </c>
      <c r="E13" s="645">
        <f>C13+10</f>
        <v>44336</v>
      </c>
      <c r="F13" s="789"/>
      <c r="G13" s="789"/>
      <c r="H13" s="785"/>
      <c r="I13" s="785"/>
      <c r="J13" s="785"/>
      <c r="K13" s="785"/>
      <c r="L13" s="785"/>
      <c r="M13" s="785"/>
      <c r="N13" s="785"/>
      <c r="O13" s="785"/>
      <c r="P13" s="786"/>
    </row>
    <row r="14" spans="1:16" s="117" customFormat="1" ht="18" customHeight="1">
      <c r="A14" s="636" t="s">
        <v>152</v>
      </c>
      <c r="B14" s="637" t="s">
        <v>174</v>
      </c>
      <c r="C14" s="646">
        <f t="shared" si="0"/>
        <v>44303</v>
      </c>
      <c r="D14" s="639" t="s">
        <v>42</v>
      </c>
      <c r="E14" s="640">
        <f>C14+7</f>
        <v>44310</v>
      </c>
      <c r="F14" s="788" t="s">
        <v>226</v>
      </c>
      <c r="G14" s="788" t="s">
        <v>227</v>
      </c>
      <c r="H14" s="784">
        <f>H12+7</f>
        <v>44313</v>
      </c>
      <c r="I14" s="784">
        <f>H14+19</f>
        <v>44332</v>
      </c>
      <c r="J14" s="784">
        <f>H14+24</f>
        <v>44337</v>
      </c>
      <c r="K14" s="784">
        <f>H14+25</f>
        <v>44338</v>
      </c>
      <c r="L14" s="784">
        <f>H14+28</f>
        <v>44341</v>
      </c>
      <c r="M14" s="784">
        <f>H14+30</f>
        <v>44343</v>
      </c>
      <c r="N14" s="784">
        <f>H14+34</f>
        <v>44347</v>
      </c>
      <c r="O14" s="784">
        <f>N14+7</f>
        <v>44354</v>
      </c>
      <c r="P14" s="786"/>
    </row>
    <row r="15" spans="1:16" s="117" customFormat="1" ht="18" customHeight="1">
      <c r="A15" s="696" t="s">
        <v>139</v>
      </c>
      <c r="B15" s="648" t="s">
        <v>185</v>
      </c>
      <c r="C15" s="643">
        <f t="shared" si="0"/>
        <v>44333</v>
      </c>
      <c r="D15" s="644" t="s">
        <v>41</v>
      </c>
      <c r="E15" s="645">
        <f>C15+10</f>
        <v>44343</v>
      </c>
      <c r="F15" s="789"/>
      <c r="G15" s="789"/>
      <c r="H15" s="785"/>
      <c r="I15" s="785"/>
      <c r="J15" s="785"/>
      <c r="K15" s="785"/>
      <c r="L15" s="785"/>
      <c r="M15" s="785"/>
      <c r="N15" s="785"/>
      <c r="O15" s="785"/>
      <c r="P15" s="786"/>
    </row>
    <row r="16" spans="1:16" s="117" customFormat="1" ht="18" customHeight="1">
      <c r="A16" s="636" t="s">
        <v>138</v>
      </c>
      <c r="B16" s="637" t="s">
        <v>175</v>
      </c>
      <c r="C16" s="646">
        <f t="shared" si="0"/>
        <v>44310</v>
      </c>
      <c r="D16" s="639" t="s">
        <v>42</v>
      </c>
      <c r="E16" s="640">
        <f>C16+7</f>
        <v>44317</v>
      </c>
      <c r="F16" s="792" t="s">
        <v>133</v>
      </c>
      <c r="G16" s="792"/>
      <c r="H16" s="784">
        <f>H14+7</f>
        <v>44320</v>
      </c>
      <c r="I16" s="784">
        <f>H16+19</f>
        <v>44339</v>
      </c>
      <c r="J16" s="784">
        <f>H16+24</f>
        <v>44344</v>
      </c>
      <c r="K16" s="784">
        <f>H16+25</f>
        <v>44345</v>
      </c>
      <c r="L16" s="784">
        <f>H16+28</f>
        <v>44348</v>
      </c>
      <c r="M16" s="784">
        <f>H16+30</f>
        <v>44350</v>
      </c>
      <c r="N16" s="784">
        <f>H16+34</f>
        <v>44354</v>
      </c>
      <c r="O16" s="784">
        <f>N16+7</f>
        <v>44361</v>
      </c>
      <c r="P16" s="786"/>
    </row>
    <row r="17" spans="1:16" s="117" customFormat="1" ht="18" customHeight="1">
      <c r="A17" s="641" t="s">
        <v>132</v>
      </c>
      <c r="B17" s="642" t="s">
        <v>155</v>
      </c>
      <c r="C17" s="643">
        <f t="shared" si="0"/>
        <v>44340</v>
      </c>
      <c r="D17" s="644" t="s">
        <v>41</v>
      </c>
      <c r="E17" s="645">
        <f>C17+10</f>
        <v>44350</v>
      </c>
      <c r="F17" s="789"/>
      <c r="G17" s="789"/>
      <c r="H17" s="785"/>
      <c r="I17" s="785"/>
      <c r="J17" s="785"/>
      <c r="K17" s="785"/>
      <c r="L17" s="785"/>
      <c r="M17" s="785"/>
      <c r="N17" s="785"/>
      <c r="O17" s="785"/>
      <c r="P17" s="786"/>
    </row>
    <row r="18" spans="1:16" ht="15">
      <c r="A18" s="80"/>
      <c r="B18" s="309"/>
      <c r="C18" s="144"/>
      <c r="D18" s="145"/>
      <c r="E18" s="145"/>
      <c r="F18" s="318"/>
      <c r="G18" s="387"/>
      <c r="H18" s="145"/>
    </row>
    <row r="19" spans="1:16">
      <c r="O19" s="81" t="s">
        <v>32</v>
      </c>
    </row>
    <row r="20" spans="1:16" ht="15">
      <c r="A20" s="82" t="s">
        <v>33</v>
      </c>
      <c r="B20" s="310"/>
      <c r="C20" s="83"/>
      <c r="D20" s="84"/>
      <c r="E20" s="84"/>
      <c r="F20" s="298"/>
      <c r="G20" s="306"/>
      <c r="H20" s="85"/>
      <c r="K20" s="111"/>
    </row>
    <row r="21" spans="1:16" ht="15">
      <c r="A21" s="146" t="s">
        <v>34</v>
      </c>
      <c r="B21" s="311"/>
      <c r="C21" s="90"/>
      <c r="D21" s="91"/>
      <c r="E21" s="91"/>
      <c r="F21" s="298"/>
      <c r="G21" s="306"/>
      <c r="H21" s="92"/>
      <c r="I21" s="191"/>
      <c r="J21" s="191"/>
      <c r="K21" s="111"/>
    </row>
    <row r="22" spans="1:16" ht="15">
      <c r="A22" s="126" t="s">
        <v>49</v>
      </c>
      <c r="B22" s="312"/>
      <c r="C22" s="94"/>
      <c r="D22" s="95"/>
      <c r="E22" s="95"/>
      <c r="F22" s="299"/>
      <c r="G22" s="302"/>
      <c r="H22" s="137"/>
      <c r="I22" s="191"/>
      <c r="J22" s="191"/>
      <c r="K22" s="111"/>
    </row>
    <row r="23" spans="1:16" ht="15">
      <c r="A23" s="86"/>
      <c r="B23" s="313"/>
      <c r="C23" s="87"/>
      <c r="D23" s="88"/>
      <c r="E23" s="88"/>
      <c r="F23" s="319"/>
      <c r="G23" s="388"/>
      <c r="H23" s="92"/>
      <c r="I23" s="111"/>
      <c r="J23" s="111"/>
      <c r="K23" s="111"/>
    </row>
    <row r="24" spans="1:16" ht="15">
      <c r="A24" s="189" t="s">
        <v>113</v>
      </c>
      <c r="B24" s="127"/>
      <c r="C24" s="98"/>
      <c r="D24" s="138"/>
      <c r="E24" s="99"/>
      <c r="F24" s="300"/>
      <c r="G24" s="301"/>
      <c r="H24" s="137"/>
      <c r="I24" s="191"/>
      <c r="J24" s="191"/>
      <c r="K24" s="111"/>
    </row>
    <row r="25" spans="1:16" ht="15">
      <c r="A25" s="189" t="s">
        <v>112</v>
      </c>
      <c r="B25" s="314"/>
      <c r="C25" s="139"/>
      <c r="D25" s="140"/>
      <c r="E25" s="129"/>
      <c r="F25" s="299"/>
      <c r="G25" s="302"/>
      <c r="H25" s="92"/>
      <c r="I25" s="191"/>
      <c r="J25" s="191"/>
    </row>
    <row r="26" spans="1:16" ht="15" thickBot="1"/>
    <row r="27" spans="1:16" ht="15.75" thickBot="1">
      <c r="A27" s="241" t="s">
        <v>59</v>
      </c>
      <c r="B27" s="315"/>
      <c r="C27" s="242"/>
      <c r="D27" s="242"/>
      <c r="E27" s="242"/>
      <c r="F27" s="242"/>
      <c r="G27" s="389"/>
      <c r="H27" s="242"/>
      <c r="I27" s="242"/>
      <c r="J27" s="243"/>
    </row>
  </sheetData>
  <mergeCells count="54">
    <mergeCell ref="F12:F13"/>
    <mergeCell ref="G12:G13"/>
    <mergeCell ref="F14:F15"/>
    <mergeCell ref="G14:G15"/>
    <mergeCell ref="F16:F17"/>
    <mergeCell ref="G16:G17"/>
    <mergeCell ref="H16:H17"/>
    <mergeCell ref="I16:I17"/>
    <mergeCell ref="J16:J17"/>
    <mergeCell ref="K16:K17"/>
    <mergeCell ref="L16:L17"/>
    <mergeCell ref="K10:K11"/>
    <mergeCell ref="L10:L11"/>
    <mergeCell ref="M10:M11"/>
    <mergeCell ref="N10:N11"/>
    <mergeCell ref="O10:O11"/>
    <mergeCell ref="P12:P13"/>
    <mergeCell ref="P14:P15"/>
    <mergeCell ref="P16:P17"/>
    <mergeCell ref="K12:K13"/>
    <mergeCell ref="L12:L13"/>
    <mergeCell ref="M12:M13"/>
    <mergeCell ref="N12:N13"/>
    <mergeCell ref="O12:O13"/>
    <mergeCell ref="K14:K15"/>
    <mergeCell ref="L14:L15"/>
    <mergeCell ref="M14:M15"/>
    <mergeCell ref="N14:N15"/>
    <mergeCell ref="O14:O15"/>
    <mergeCell ref="M16:M17"/>
    <mergeCell ref="N16:N17"/>
    <mergeCell ref="O16:O17"/>
    <mergeCell ref="P10:P11"/>
    <mergeCell ref="B1:O1"/>
    <mergeCell ref="B2:O2"/>
    <mergeCell ref="B3:O3"/>
    <mergeCell ref="B4:O4"/>
    <mergeCell ref="A8:B9"/>
    <mergeCell ref="C8:D8"/>
    <mergeCell ref="I8:O8"/>
    <mergeCell ref="C9:D9"/>
    <mergeCell ref="F8:G8"/>
    <mergeCell ref="F9:G9"/>
    <mergeCell ref="F10:F11"/>
    <mergeCell ref="G10:G11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</mergeCells>
  <phoneticPr fontId="11" type="noConversion"/>
  <hyperlinks>
    <hyperlink ref="A7" location="MENU!A1" display="BACK TO MENU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0"/>
  <sheetViews>
    <sheetView showGridLines="0" zoomScale="80" zoomScaleNormal="80" workbookViewId="0">
      <selection activeCell="T11" sqref="T11"/>
    </sheetView>
  </sheetViews>
  <sheetFormatPr defaultColWidth="8" defaultRowHeight="15"/>
  <cols>
    <col min="1" max="1" width="25.88671875" style="147" customWidth="1"/>
    <col min="2" max="2" width="8.21875" style="150" customWidth="1"/>
    <col min="3" max="3" width="12.6640625" style="149" bestFit="1" customWidth="1"/>
    <col min="4" max="4" width="9" style="149" customWidth="1"/>
    <col min="5" max="5" width="5.77734375" style="147" customWidth="1"/>
    <col min="6" max="6" width="9.21875" style="147" customWidth="1"/>
    <col min="7" max="7" width="27.33203125" style="150" customWidth="1"/>
    <col min="8" max="8" width="13.77734375" style="150" customWidth="1"/>
    <col min="9" max="9" width="15.6640625" style="150" bestFit="1" customWidth="1"/>
    <col min="10" max="10" width="8.88671875" style="147" bestFit="1" customWidth="1"/>
    <col min="11" max="11" width="12.109375" style="147" customWidth="1"/>
    <col min="12" max="12" width="14.6640625" style="147" bestFit="1" customWidth="1"/>
    <col min="13" max="13" width="18" style="147" bestFit="1" customWidth="1"/>
    <col min="14" max="15" width="8" style="411"/>
    <col min="16" max="16" width="17.77734375" style="411" customWidth="1"/>
    <col min="17" max="17" width="8" style="411"/>
    <col min="18" max="18" width="8.88671875" style="411" bestFit="1" customWidth="1"/>
    <col min="19" max="19" width="10" style="411" customWidth="1"/>
    <col min="20" max="20" width="8" style="411"/>
    <col min="21" max="21" width="6.44140625" style="147" bestFit="1" customWidth="1"/>
    <col min="22" max="16384" width="8" style="147"/>
  </cols>
  <sheetData>
    <row r="1" spans="1:23" ht="18">
      <c r="B1" s="795" t="s">
        <v>0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U1" s="153"/>
    </row>
    <row r="2" spans="1:23" ht="18">
      <c r="B2" s="794" t="s">
        <v>122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U2" s="159"/>
    </row>
    <row r="3" spans="1:23" ht="18">
      <c r="B3" s="793" t="s">
        <v>83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410"/>
      <c r="U3" s="172"/>
    </row>
    <row r="4" spans="1:23" ht="15.75" customHeight="1"/>
    <row r="5" spans="1:23">
      <c r="A5" s="245" t="s">
        <v>14</v>
      </c>
    </row>
    <row r="6" spans="1:23" ht="18" customHeight="1">
      <c r="A6" s="796" t="s">
        <v>84</v>
      </c>
      <c r="B6" s="797"/>
      <c r="C6" s="800" t="s">
        <v>17</v>
      </c>
      <c r="D6" s="801"/>
      <c r="E6" s="802"/>
      <c r="F6" s="406" t="s">
        <v>18</v>
      </c>
      <c r="G6" s="803" t="s">
        <v>19</v>
      </c>
      <c r="H6" s="804"/>
      <c r="I6" s="494" t="s">
        <v>65</v>
      </c>
      <c r="J6" s="806" t="s">
        <v>18</v>
      </c>
      <c r="K6" s="807"/>
      <c r="L6" s="807"/>
      <c r="M6" s="807"/>
      <c r="N6" s="807"/>
      <c r="O6" s="807"/>
      <c r="P6" s="807"/>
      <c r="Q6" s="807"/>
      <c r="R6" s="807"/>
      <c r="S6" s="807"/>
      <c r="T6" s="808"/>
    </row>
    <row r="7" spans="1:23" s="415" customFormat="1" ht="30">
      <c r="A7" s="798"/>
      <c r="B7" s="799"/>
      <c r="C7" s="346" t="s">
        <v>66</v>
      </c>
      <c r="D7" s="403" t="s">
        <v>21</v>
      </c>
      <c r="E7" s="627"/>
      <c r="F7" s="628" t="s">
        <v>67</v>
      </c>
      <c r="G7" s="805" t="s">
        <v>23</v>
      </c>
      <c r="H7" s="805"/>
      <c r="I7" s="496" t="s">
        <v>18</v>
      </c>
      <c r="J7" s="412" t="s">
        <v>85</v>
      </c>
      <c r="K7" s="413" t="s">
        <v>86</v>
      </c>
      <c r="L7" s="414" t="s">
        <v>87</v>
      </c>
      <c r="M7" s="414" t="s">
        <v>123</v>
      </c>
      <c r="N7" s="385" t="s">
        <v>90</v>
      </c>
      <c r="O7" s="385" t="s">
        <v>91</v>
      </c>
      <c r="P7" s="386" t="s">
        <v>92</v>
      </c>
      <c r="Q7" s="386" t="s">
        <v>93</v>
      </c>
      <c r="R7" s="386" t="s">
        <v>94</v>
      </c>
      <c r="S7" s="386" t="s">
        <v>95</v>
      </c>
      <c r="T7" s="386" t="s">
        <v>96</v>
      </c>
    </row>
    <row r="8" spans="1:23" s="148" customFormat="1" ht="18" customHeight="1">
      <c r="A8" s="667"/>
      <c r="B8" s="668"/>
      <c r="C8" s="669"/>
      <c r="D8" s="619"/>
      <c r="E8" s="629"/>
      <c r="F8" s="632"/>
      <c r="G8" s="509" t="s">
        <v>238</v>
      </c>
      <c r="H8" s="491" t="s">
        <v>239</v>
      </c>
      <c r="I8" s="448">
        <v>44295</v>
      </c>
      <c r="J8" s="448">
        <f>I8+15</f>
        <v>44310</v>
      </c>
      <c r="K8" s="449" t="s">
        <v>31</v>
      </c>
      <c r="L8" s="449" t="s">
        <v>31</v>
      </c>
      <c r="M8" s="449" t="s">
        <v>31</v>
      </c>
      <c r="N8" s="449" t="s">
        <v>31</v>
      </c>
      <c r="O8" s="449" t="s">
        <v>31</v>
      </c>
      <c r="P8" s="449" t="s">
        <v>31</v>
      </c>
      <c r="Q8" s="449" t="s">
        <v>31</v>
      </c>
      <c r="R8" s="449" t="s">
        <v>31</v>
      </c>
      <c r="S8" s="449" t="s">
        <v>31</v>
      </c>
      <c r="T8" s="449" t="s">
        <v>31</v>
      </c>
      <c r="U8" s="218" t="s">
        <v>104</v>
      </c>
      <c r="V8"/>
      <c r="W8"/>
    </row>
    <row r="9" spans="1:23" ht="18" customHeight="1">
      <c r="A9" s="700" t="s">
        <v>133</v>
      </c>
      <c r="B9" s="701"/>
      <c r="C9" s="517">
        <v>44289</v>
      </c>
      <c r="D9" s="422" t="s">
        <v>31</v>
      </c>
      <c r="E9" s="630" t="s">
        <v>42</v>
      </c>
      <c r="F9" s="517">
        <f>C9+2</f>
        <v>44291</v>
      </c>
      <c r="G9" s="651" t="s">
        <v>243</v>
      </c>
      <c r="H9" s="490" t="s">
        <v>244</v>
      </c>
      <c r="I9" s="433">
        <v>44299</v>
      </c>
      <c r="J9" s="434">
        <f>I9+17</f>
        <v>44316</v>
      </c>
      <c r="K9" s="434">
        <f>I9+24</f>
        <v>44323</v>
      </c>
      <c r="L9" s="433" t="s">
        <v>31</v>
      </c>
      <c r="M9" s="433" t="s">
        <v>31</v>
      </c>
      <c r="N9" s="433" t="s">
        <v>31</v>
      </c>
      <c r="O9" s="433" t="s">
        <v>31</v>
      </c>
      <c r="P9" s="433" t="s">
        <v>31</v>
      </c>
      <c r="Q9" s="433" t="s">
        <v>31</v>
      </c>
      <c r="R9" s="433" t="s">
        <v>31</v>
      </c>
      <c r="S9" s="433" t="s">
        <v>31</v>
      </c>
      <c r="T9" s="433" t="s">
        <v>31</v>
      </c>
      <c r="U9" s="173" t="s">
        <v>105</v>
      </c>
      <c r="V9"/>
      <c r="W9"/>
    </row>
    <row r="10" spans="1:23" ht="30">
      <c r="A10" s="499" t="s">
        <v>143</v>
      </c>
      <c r="B10" s="672" t="s">
        <v>229</v>
      </c>
      <c r="C10" s="607" t="s">
        <v>31</v>
      </c>
      <c r="D10" s="624">
        <v>44290</v>
      </c>
      <c r="E10" s="631" t="s">
        <v>79</v>
      </c>
      <c r="F10" s="608">
        <f>D10+2</f>
        <v>44292</v>
      </c>
      <c r="G10" s="674" t="s">
        <v>247</v>
      </c>
      <c r="H10" s="674" t="s">
        <v>248</v>
      </c>
      <c r="I10" s="485">
        <v>44294</v>
      </c>
      <c r="J10" s="486" t="s">
        <v>31</v>
      </c>
      <c r="K10" s="485">
        <f>I10+17</f>
        <v>44311</v>
      </c>
      <c r="L10" s="485">
        <f>I10+25</f>
        <v>44319</v>
      </c>
      <c r="M10" s="485">
        <f>I10+32</f>
        <v>44326</v>
      </c>
      <c r="N10" s="487" t="s">
        <v>31</v>
      </c>
      <c r="O10" s="487" t="s">
        <v>31</v>
      </c>
      <c r="P10" s="487" t="s">
        <v>31</v>
      </c>
      <c r="Q10" s="487" t="s">
        <v>31</v>
      </c>
      <c r="R10" s="487" t="s">
        <v>31</v>
      </c>
      <c r="S10" s="487" t="s">
        <v>31</v>
      </c>
      <c r="T10" s="487" t="s">
        <v>31</v>
      </c>
      <c r="U10" s="488" t="s">
        <v>108</v>
      </c>
      <c r="V10"/>
      <c r="W10"/>
    </row>
    <row r="11" spans="1:23" ht="18" customHeight="1">
      <c r="A11" s="337" t="s">
        <v>135</v>
      </c>
      <c r="B11" s="702" t="s">
        <v>235</v>
      </c>
      <c r="C11" s="609" t="s">
        <v>31</v>
      </c>
      <c r="D11" s="619">
        <v>44291</v>
      </c>
      <c r="E11" s="337" t="s">
        <v>41</v>
      </c>
      <c r="F11" s="620">
        <f>D11+2</f>
        <v>44293</v>
      </c>
      <c r="G11" s="652" t="s">
        <v>133</v>
      </c>
      <c r="H11" s="652"/>
      <c r="I11" s="653"/>
      <c r="J11" s="654" t="s">
        <v>31</v>
      </c>
      <c r="K11" s="654" t="s">
        <v>31</v>
      </c>
      <c r="L11" s="654" t="s">
        <v>31</v>
      </c>
      <c r="M11" s="654" t="s">
        <v>31</v>
      </c>
      <c r="N11" s="655"/>
      <c r="O11" s="656" t="s">
        <v>31</v>
      </c>
      <c r="P11" s="657" t="s">
        <v>31</v>
      </c>
      <c r="Q11" s="653"/>
      <c r="R11" s="657" t="s">
        <v>31</v>
      </c>
      <c r="S11" s="657" t="s">
        <v>31</v>
      </c>
      <c r="T11" s="653"/>
      <c r="U11" s="402" t="s">
        <v>106</v>
      </c>
      <c r="V11"/>
      <c r="W11"/>
    </row>
    <row r="12" spans="1:23" ht="18" customHeight="1">
      <c r="A12" s="337"/>
      <c r="B12" s="518"/>
      <c r="C12" s="673"/>
      <c r="D12" s="619"/>
      <c r="E12" s="337"/>
      <c r="F12" s="620"/>
      <c r="G12" s="472" t="s">
        <v>251</v>
      </c>
      <c r="H12" s="465" t="s">
        <v>252</v>
      </c>
      <c r="I12" s="466">
        <v>44298</v>
      </c>
      <c r="J12" s="467" t="s">
        <v>31</v>
      </c>
      <c r="K12" s="467" t="s">
        <v>31</v>
      </c>
      <c r="L12" s="467" t="s">
        <v>31</v>
      </c>
      <c r="M12" s="467" t="s">
        <v>31</v>
      </c>
      <c r="N12" s="589"/>
      <c r="O12" s="468">
        <f>I12+26</f>
        <v>44324</v>
      </c>
      <c r="P12" s="469">
        <f>I12+33</f>
        <v>44331</v>
      </c>
      <c r="Q12" s="469">
        <f>I12+24</f>
        <v>44322</v>
      </c>
      <c r="R12" s="470" t="s">
        <v>31</v>
      </c>
      <c r="S12" s="469">
        <f>I12+30</f>
        <v>44328</v>
      </c>
      <c r="T12" s="470" t="s">
        <v>31</v>
      </c>
      <c r="U12" s="409" t="s">
        <v>107</v>
      </c>
      <c r="V12"/>
      <c r="W12"/>
    </row>
    <row r="13" spans="1:23" ht="18" customHeight="1">
      <c r="A13" s="329"/>
      <c r="B13" s="519"/>
      <c r="C13" s="621"/>
      <c r="D13" s="622"/>
      <c r="E13" s="329"/>
      <c r="F13" s="610"/>
      <c r="G13" s="473" t="s">
        <v>255</v>
      </c>
      <c r="H13" s="428" t="s">
        <v>256</v>
      </c>
      <c r="I13" s="429">
        <v>44299</v>
      </c>
      <c r="J13" s="430" t="s">
        <v>31</v>
      </c>
      <c r="K13" s="430" t="s">
        <v>31</v>
      </c>
      <c r="L13" s="430" t="s">
        <v>31</v>
      </c>
      <c r="M13" s="430" t="s">
        <v>31</v>
      </c>
      <c r="N13" s="431">
        <f>I13+29</f>
        <v>44328</v>
      </c>
      <c r="O13" s="431">
        <f>I13+31</f>
        <v>44330</v>
      </c>
      <c r="P13" s="431">
        <f>I13+26</f>
        <v>44325</v>
      </c>
      <c r="Q13" s="432" t="s">
        <v>31</v>
      </c>
      <c r="R13" s="431">
        <f>I13+35</f>
        <v>44334</v>
      </c>
      <c r="S13" s="432" t="s">
        <v>31</v>
      </c>
      <c r="T13" s="432" t="s">
        <v>31</v>
      </c>
      <c r="U13" s="398" t="s">
        <v>109</v>
      </c>
      <c r="V13"/>
      <c r="W13"/>
    </row>
    <row r="14" spans="1:23" ht="18" customHeight="1">
      <c r="A14" s="667"/>
      <c r="B14" s="668"/>
      <c r="C14" s="669"/>
      <c r="D14" s="619"/>
      <c r="E14" s="407"/>
      <c r="F14" s="620"/>
      <c r="G14" s="509" t="s">
        <v>145</v>
      </c>
      <c r="H14" s="491" t="s">
        <v>155</v>
      </c>
      <c r="I14" s="448">
        <f t="shared" ref="I14:I28" si="0">I8+7</f>
        <v>44302</v>
      </c>
      <c r="J14" s="448">
        <f>I14+15</f>
        <v>44317</v>
      </c>
      <c r="K14" s="449" t="s">
        <v>31</v>
      </c>
      <c r="L14" s="449" t="s">
        <v>31</v>
      </c>
      <c r="M14" s="449" t="s">
        <v>31</v>
      </c>
      <c r="N14" s="449" t="s">
        <v>31</v>
      </c>
      <c r="O14" s="449" t="s">
        <v>31</v>
      </c>
      <c r="P14" s="449" t="s">
        <v>31</v>
      </c>
      <c r="Q14" s="449" t="s">
        <v>31</v>
      </c>
      <c r="R14" s="449" t="s">
        <v>31</v>
      </c>
      <c r="S14" s="449" t="s">
        <v>31</v>
      </c>
      <c r="T14" s="449" t="s">
        <v>31</v>
      </c>
      <c r="U14" s="226"/>
    </row>
    <row r="15" spans="1:23" ht="18" customHeight="1">
      <c r="A15" s="626" t="s">
        <v>136</v>
      </c>
      <c r="B15" s="703" t="s">
        <v>161</v>
      </c>
      <c r="C15" s="517">
        <f>C9+7</f>
        <v>44296</v>
      </c>
      <c r="D15" s="422" t="s">
        <v>31</v>
      </c>
      <c r="E15" s="382" t="s">
        <v>42</v>
      </c>
      <c r="F15" s="421">
        <f>C15+2</f>
        <v>44298</v>
      </c>
      <c r="G15" s="604" t="s">
        <v>245</v>
      </c>
      <c r="H15" s="490" t="s">
        <v>246</v>
      </c>
      <c r="I15" s="433">
        <f t="shared" si="0"/>
        <v>44306</v>
      </c>
      <c r="J15" s="434">
        <f>I15+17</f>
        <v>44323</v>
      </c>
      <c r="K15" s="434">
        <f>I15+24</f>
        <v>44330</v>
      </c>
      <c r="L15" s="433" t="s">
        <v>31</v>
      </c>
      <c r="M15" s="433" t="s">
        <v>31</v>
      </c>
      <c r="N15" s="433" t="s">
        <v>31</v>
      </c>
      <c r="O15" s="433" t="s">
        <v>31</v>
      </c>
      <c r="P15" s="433" t="s">
        <v>31</v>
      </c>
      <c r="Q15" s="433" t="s">
        <v>31</v>
      </c>
      <c r="R15" s="433" t="s">
        <v>31</v>
      </c>
      <c r="S15" s="433" t="s">
        <v>31</v>
      </c>
      <c r="T15" s="433" t="s">
        <v>31</v>
      </c>
      <c r="U15" s="215"/>
    </row>
    <row r="16" spans="1:23" ht="18" customHeight="1">
      <c r="A16" s="499" t="s">
        <v>137</v>
      </c>
      <c r="B16" s="672" t="s">
        <v>236</v>
      </c>
      <c r="C16" s="607" t="s">
        <v>31</v>
      </c>
      <c r="D16" s="624">
        <f>D10+7</f>
        <v>44297</v>
      </c>
      <c r="E16" s="381" t="s">
        <v>79</v>
      </c>
      <c r="F16" s="617">
        <f>D16+2</f>
        <v>44299</v>
      </c>
      <c r="G16" s="674" t="s">
        <v>166</v>
      </c>
      <c r="H16" s="674" t="s">
        <v>169</v>
      </c>
      <c r="I16" s="485">
        <f t="shared" si="0"/>
        <v>44301</v>
      </c>
      <c r="J16" s="486" t="s">
        <v>31</v>
      </c>
      <c r="K16" s="485">
        <f>I16+17</f>
        <v>44318</v>
      </c>
      <c r="L16" s="485">
        <f>I16+25</f>
        <v>44326</v>
      </c>
      <c r="M16" s="485">
        <f>I16+32</f>
        <v>44333</v>
      </c>
      <c r="N16" s="487" t="s">
        <v>31</v>
      </c>
      <c r="O16" s="487" t="s">
        <v>31</v>
      </c>
      <c r="P16" s="487" t="s">
        <v>31</v>
      </c>
      <c r="Q16" s="487" t="s">
        <v>31</v>
      </c>
      <c r="R16" s="487" t="s">
        <v>31</v>
      </c>
      <c r="S16" s="487" t="s">
        <v>31</v>
      </c>
      <c r="T16" s="487" t="s">
        <v>31</v>
      </c>
      <c r="U16" s="216"/>
    </row>
    <row r="17" spans="1:21" ht="18" customHeight="1">
      <c r="A17" s="337" t="s">
        <v>126</v>
      </c>
      <c r="B17" s="518" t="s">
        <v>230</v>
      </c>
      <c r="C17" s="609" t="s">
        <v>31</v>
      </c>
      <c r="D17" s="619">
        <f>D11+7</f>
        <v>44298</v>
      </c>
      <c r="E17" s="340" t="s">
        <v>41</v>
      </c>
      <c r="F17" s="618">
        <f>D17+2</f>
        <v>44300</v>
      </c>
      <c r="G17" s="652" t="s">
        <v>133</v>
      </c>
      <c r="H17" s="652"/>
      <c r="I17" s="653"/>
      <c r="J17" s="654" t="s">
        <v>31</v>
      </c>
      <c r="K17" s="654" t="s">
        <v>31</v>
      </c>
      <c r="L17" s="653"/>
      <c r="M17" s="653"/>
      <c r="N17" s="655"/>
      <c r="O17" s="656" t="s">
        <v>31</v>
      </c>
      <c r="P17" s="657" t="s">
        <v>31</v>
      </c>
      <c r="Q17" s="653"/>
      <c r="R17" s="657" t="s">
        <v>31</v>
      </c>
      <c r="S17" s="657" t="s">
        <v>31</v>
      </c>
      <c r="T17" s="653">
        <f>I17+26</f>
        <v>26</v>
      </c>
      <c r="U17" s="217"/>
    </row>
    <row r="18" spans="1:21" ht="18" customHeight="1">
      <c r="A18" s="337"/>
      <c r="B18" s="518"/>
      <c r="C18" s="673"/>
      <c r="D18" s="619"/>
      <c r="E18" s="407"/>
      <c r="F18" s="620"/>
      <c r="G18" s="707" t="s">
        <v>133</v>
      </c>
      <c r="H18" s="652"/>
      <c r="I18" s="659">
        <f t="shared" si="0"/>
        <v>44305</v>
      </c>
      <c r="J18" s="660" t="s">
        <v>31</v>
      </c>
      <c r="K18" s="660" t="s">
        <v>31</v>
      </c>
      <c r="L18" s="660" t="s">
        <v>31</v>
      </c>
      <c r="M18" s="660" t="s">
        <v>31</v>
      </c>
      <c r="N18" s="661"/>
      <c r="O18" s="662">
        <f>I18+26</f>
        <v>44331</v>
      </c>
      <c r="P18" s="663">
        <f>I18+33</f>
        <v>44338</v>
      </c>
      <c r="Q18" s="663">
        <f>I18+24</f>
        <v>44329</v>
      </c>
      <c r="R18" s="664" t="s">
        <v>31</v>
      </c>
      <c r="S18" s="663">
        <f>I18+30</f>
        <v>44335</v>
      </c>
      <c r="T18" s="664" t="s">
        <v>31</v>
      </c>
      <c r="U18" s="217"/>
    </row>
    <row r="19" spans="1:21" ht="18" customHeight="1">
      <c r="A19" s="329"/>
      <c r="B19" s="519"/>
      <c r="C19" s="621"/>
      <c r="D19" s="622"/>
      <c r="E19" s="331"/>
      <c r="F19" s="623"/>
      <c r="G19" s="473" t="s">
        <v>257</v>
      </c>
      <c r="H19" s="590" t="s">
        <v>258</v>
      </c>
      <c r="I19" s="429">
        <f>I13+7</f>
        <v>44306</v>
      </c>
      <c r="J19" s="430" t="s">
        <v>31</v>
      </c>
      <c r="K19" s="430" t="s">
        <v>31</v>
      </c>
      <c r="L19" s="430" t="s">
        <v>31</v>
      </c>
      <c r="M19" s="430" t="s">
        <v>31</v>
      </c>
      <c r="N19" s="431">
        <f>I19+29</f>
        <v>44335</v>
      </c>
      <c r="O19" s="431">
        <f>I19+31</f>
        <v>44337</v>
      </c>
      <c r="P19" s="431">
        <f>I19+26</f>
        <v>44332</v>
      </c>
      <c r="Q19" s="432" t="s">
        <v>31</v>
      </c>
      <c r="R19" s="431">
        <f>I19+35</f>
        <v>44341</v>
      </c>
      <c r="S19" s="432" t="s">
        <v>31</v>
      </c>
      <c r="T19" s="432" t="s">
        <v>31</v>
      </c>
      <c r="U19" s="408"/>
    </row>
    <row r="20" spans="1:21" ht="18" customHeight="1">
      <c r="A20" s="667"/>
      <c r="B20" s="668"/>
      <c r="C20" s="669"/>
      <c r="D20" s="619"/>
      <c r="E20" s="407"/>
      <c r="F20" s="620"/>
      <c r="G20" s="509" t="s">
        <v>164</v>
      </c>
      <c r="H20" s="509" t="s">
        <v>240</v>
      </c>
      <c r="I20" s="448">
        <f t="shared" si="0"/>
        <v>44309</v>
      </c>
      <c r="J20" s="448">
        <f>I20+15</f>
        <v>44324</v>
      </c>
      <c r="K20" s="449" t="s">
        <v>31</v>
      </c>
      <c r="L20" s="449" t="s">
        <v>31</v>
      </c>
      <c r="M20" s="449" t="s">
        <v>31</v>
      </c>
      <c r="N20" s="449" t="s">
        <v>31</v>
      </c>
      <c r="O20" s="449" t="s">
        <v>31</v>
      </c>
      <c r="P20" s="449" t="s">
        <v>31</v>
      </c>
      <c r="Q20" s="449" t="s">
        <v>31</v>
      </c>
      <c r="R20" s="449" t="s">
        <v>31</v>
      </c>
      <c r="S20" s="449" t="s">
        <v>31</v>
      </c>
      <c r="T20" s="449" t="s">
        <v>31</v>
      </c>
      <c r="U20" s="218"/>
    </row>
    <row r="21" spans="1:21" ht="18" customHeight="1">
      <c r="A21" s="700" t="s">
        <v>133</v>
      </c>
      <c r="B21" s="671"/>
      <c r="C21" s="517">
        <f>C15+7</f>
        <v>44303</v>
      </c>
      <c r="D21" s="422" t="s">
        <v>31</v>
      </c>
      <c r="E21" s="382" t="s">
        <v>42</v>
      </c>
      <c r="F21" s="421">
        <f>C21+2</f>
        <v>44305</v>
      </c>
      <c r="G21" s="490" t="s">
        <v>165</v>
      </c>
      <c r="H21" s="490" t="s">
        <v>155</v>
      </c>
      <c r="I21" s="433">
        <f t="shared" si="0"/>
        <v>44313</v>
      </c>
      <c r="J21" s="434">
        <f>I21+17</f>
        <v>44330</v>
      </c>
      <c r="K21" s="434">
        <f>I21+24</f>
        <v>44337</v>
      </c>
      <c r="L21" s="433" t="s">
        <v>31</v>
      </c>
      <c r="M21" s="433" t="s">
        <v>31</v>
      </c>
      <c r="N21" s="433" t="s">
        <v>31</v>
      </c>
      <c r="O21" s="433" t="s">
        <v>31</v>
      </c>
      <c r="P21" s="433" t="s">
        <v>31</v>
      </c>
      <c r="Q21" s="433" t="s">
        <v>31</v>
      </c>
      <c r="R21" s="433" t="s">
        <v>31</v>
      </c>
      <c r="S21" s="433" t="s">
        <v>31</v>
      </c>
      <c r="T21" s="433" t="s">
        <v>31</v>
      </c>
      <c r="U21" s="215"/>
    </row>
    <row r="22" spans="1:21" ht="30">
      <c r="A22" s="499" t="s">
        <v>142</v>
      </c>
      <c r="B22" s="672" t="s">
        <v>231</v>
      </c>
      <c r="C22" s="607" t="s">
        <v>31</v>
      </c>
      <c r="D22" s="624">
        <f>D16+7</f>
        <v>44304</v>
      </c>
      <c r="E22" s="381" t="s">
        <v>79</v>
      </c>
      <c r="F22" s="617">
        <f>D22+2</f>
        <v>44306</v>
      </c>
      <c r="G22" s="705" t="s">
        <v>249</v>
      </c>
      <c r="H22" s="674" t="s">
        <v>250</v>
      </c>
      <c r="I22" s="485">
        <f t="shared" si="0"/>
        <v>44308</v>
      </c>
      <c r="J22" s="486" t="s">
        <v>31</v>
      </c>
      <c r="K22" s="485">
        <f>I22+17</f>
        <v>44325</v>
      </c>
      <c r="L22" s="485">
        <f>I22+25</f>
        <v>44333</v>
      </c>
      <c r="M22" s="485">
        <f>I22+32</f>
        <v>44340</v>
      </c>
      <c r="N22" s="487" t="s">
        <v>31</v>
      </c>
      <c r="O22" s="487" t="s">
        <v>31</v>
      </c>
      <c r="P22" s="487" t="s">
        <v>31</v>
      </c>
      <c r="Q22" s="487" t="s">
        <v>31</v>
      </c>
      <c r="R22" s="487" t="s">
        <v>31</v>
      </c>
      <c r="S22" s="487" t="s">
        <v>31</v>
      </c>
      <c r="T22" s="487" t="s">
        <v>31</v>
      </c>
      <c r="U22" s="216"/>
    </row>
    <row r="23" spans="1:21" ht="18" customHeight="1">
      <c r="A23" s="337" t="s">
        <v>135</v>
      </c>
      <c r="B23" s="702" t="s">
        <v>162</v>
      </c>
      <c r="C23" s="609" t="s">
        <v>31</v>
      </c>
      <c r="D23" s="619">
        <f>D17+7</f>
        <v>44305</v>
      </c>
      <c r="E23" s="340" t="s">
        <v>41</v>
      </c>
      <c r="F23" s="618">
        <f>D23+2</f>
        <v>44307</v>
      </c>
      <c r="G23" s="652" t="s">
        <v>133</v>
      </c>
      <c r="H23" s="658"/>
      <c r="I23" s="653"/>
      <c r="J23" s="654" t="s">
        <v>31</v>
      </c>
      <c r="K23" s="654" t="s">
        <v>31</v>
      </c>
      <c r="L23" s="653"/>
      <c r="M23" s="653"/>
      <c r="N23" s="655"/>
      <c r="O23" s="656" t="s">
        <v>31</v>
      </c>
      <c r="P23" s="657" t="s">
        <v>31</v>
      </c>
      <c r="Q23" s="653"/>
      <c r="R23" s="657" t="s">
        <v>31</v>
      </c>
      <c r="S23" s="657" t="s">
        <v>31</v>
      </c>
      <c r="T23" s="653"/>
      <c r="U23" s="217"/>
    </row>
    <row r="24" spans="1:21" ht="18" customHeight="1">
      <c r="A24" s="337"/>
      <c r="B24" s="518"/>
      <c r="C24" s="673"/>
      <c r="D24" s="619"/>
      <c r="E24" s="407"/>
      <c r="F24" s="620"/>
      <c r="G24" s="472" t="s">
        <v>253</v>
      </c>
      <c r="H24" s="465" t="s">
        <v>254</v>
      </c>
      <c r="I24" s="466">
        <f t="shared" si="0"/>
        <v>44312</v>
      </c>
      <c r="J24" s="467" t="s">
        <v>31</v>
      </c>
      <c r="K24" s="467" t="s">
        <v>31</v>
      </c>
      <c r="L24" s="467" t="s">
        <v>31</v>
      </c>
      <c r="M24" s="467" t="s">
        <v>31</v>
      </c>
      <c r="N24" s="471"/>
      <c r="O24" s="468">
        <f>I24+26</f>
        <v>44338</v>
      </c>
      <c r="P24" s="469">
        <f>I24+33</f>
        <v>44345</v>
      </c>
      <c r="Q24" s="469">
        <f>I24+24</f>
        <v>44336</v>
      </c>
      <c r="R24" s="470" t="s">
        <v>31</v>
      </c>
      <c r="S24" s="469">
        <f>I24+30</f>
        <v>44342</v>
      </c>
      <c r="T24" s="470" t="s">
        <v>31</v>
      </c>
      <c r="U24" s="217"/>
    </row>
    <row r="25" spans="1:21" ht="18" customHeight="1">
      <c r="A25" s="329"/>
      <c r="B25" s="519"/>
      <c r="C25" s="621"/>
      <c r="D25" s="622"/>
      <c r="E25" s="331"/>
      <c r="F25" s="623"/>
      <c r="G25" s="602" t="s">
        <v>233</v>
      </c>
      <c r="H25" s="590" t="s">
        <v>234</v>
      </c>
      <c r="I25" s="429">
        <f>I19+7</f>
        <v>44313</v>
      </c>
      <c r="J25" s="430" t="s">
        <v>31</v>
      </c>
      <c r="K25" s="430" t="s">
        <v>31</v>
      </c>
      <c r="L25" s="430" t="s">
        <v>31</v>
      </c>
      <c r="M25" s="430" t="s">
        <v>31</v>
      </c>
      <c r="N25" s="431">
        <f>I25+29</f>
        <v>44342</v>
      </c>
      <c r="O25" s="431">
        <f>I25+31</f>
        <v>44344</v>
      </c>
      <c r="P25" s="431">
        <f>I25+26</f>
        <v>44339</v>
      </c>
      <c r="Q25" s="432" t="s">
        <v>31</v>
      </c>
      <c r="R25" s="431">
        <f>I25+35</f>
        <v>44348</v>
      </c>
      <c r="S25" s="432" t="s">
        <v>31</v>
      </c>
      <c r="T25" s="432" t="s">
        <v>31</v>
      </c>
      <c r="U25" s="408"/>
    </row>
    <row r="26" spans="1:21" ht="18" customHeight="1">
      <c r="A26" s="667"/>
      <c r="B26" s="668"/>
      <c r="C26" s="669"/>
      <c r="D26" s="619"/>
      <c r="E26" s="407"/>
      <c r="F26" s="620"/>
      <c r="G26" s="509" t="s">
        <v>241</v>
      </c>
      <c r="H26" s="491" t="s">
        <v>242</v>
      </c>
      <c r="I26" s="448">
        <f t="shared" si="0"/>
        <v>44316</v>
      </c>
      <c r="J26" s="448">
        <f>I26+15</f>
        <v>44331</v>
      </c>
      <c r="K26" s="449" t="s">
        <v>31</v>
      </c>
      <c r="L26" s="449" t="s">
        <v>31</v>
      </c>
      <c r="M26" s="449" t="s">
        <v>31</v>
      </c>
      <c r="N26" s="449" t="s">
        <v>31</v>
      </c>
      <c r="O26" s="449" t="s">
        <v>31</v>
      </c>
      <c r="P26" s="449" t="s">
        <v>31</v>
      </c>
      <c r="Q26" s="449" t="s">
        <v>31</v>
      </c>
      <c r="R26" s="449" t="s">
        <v>31</v>
      </c>
      <c r="S26" s="449" t="s">
        <v>31</v>
      </c>
      <c r="T26" s="449" t="s">
        <v>31</v>
      </c>
      <c r="U26" s="218"/>
    </row>
    <row r="27" spans="1:21" ht="18" customHeight="1">
      <c r="A27" s="704" t="s">
        <v>136</v>
      </c>
      <c r="B27" s="671" t="s">
        <v>163</v>
      </c>
      <c r="C27" s="517">
        <f>C21+7</f>
        <v>44310</v>
      </c>
      <c r="D27" s="422"/>
      <c r="E27" s="382" t="s">
        <v>42</v>
      </c>
      <c r="F27" s="421">
        <f>C27+2</f>
        <v>44312</v>
      </c>
      <c r="G27" s="651" t="s">
        <v>146</v>
      </c>
      <c r="H27" s="651" t="s">
        <v>147</v>
      </c>
      <c r="I27" s="433">
        <f t="shared" si="0"/>
        <v>44320</v>
      </c>
      <c r="J27" s="434">
        <f>I27+17</f>
        <v>44337</v>
      </c>
      <c r="K27" s="434">
        <f>I27+24</f>
        <v>44344</v>
      </c>
      <c r="L27" s="433" t="s">
        <v>31</v>
      </c>
      <c r="M27" s="433" t="s">
        <v>31</v>
      </c>
      <c r="N27" s="433" t="s">
        <v>31</v>
      </c>
      <c r="O27" s="433" t="s">
        <v>31</v>
      </c>
      <c r="P27" s="433" t="s">
        <v>31</v>
      </c>
      <c r="Q27" s="433" t="s">
        <v>31</v>
      </c>
      <c r="R27" s="433" t="s">
        <v>31</v>
      </c>
      <c r="S27" s="433" t="s">
        <v>31</v>
      </c>
      <c r="T27" s="433" t="s">
        <v>31</v>
      </c>
      <c r="U27" s="215"/>
    </row>
    <row r="28" spans="1:21" ht="18" customHeight="1">
      <c r="A28" s="499" t="s">
        <v>143</v>
      </c>
      <c r="B28" s="672" t="s">
        <v>232</v>
      </c>
      <c r="C28" s="607" t="s">
        <v>31</v>
      </c>
      <c r="D28" s="624">
        <f>D22+7</f>
        <v>44311</v>
      </c>
      <c r="E28" s="381" t="s">
        <v>79</v>
      </c>
      <c r="F28" s="617">
        <f>D28+2</f>
        <v>44313</v>
      </c>
      <c r="G28" s="625" t="s">
        <v>167</v>
      </c>
      <c r="H28" s="495" t="s">
        <v>168</v>
      </c>
      <c r="I28" s="485">
        <f t="shared" si="0"/>
        <v>44315</v>
      </c>
      <c r="J28" s="486" t="s">
        <v>31</v>
      </c>
      <c r="K28" s="485">
        <f>I28+17</f>
        <v>44332</v>
      </c>
      <c r="L28" s="485">
        <f>I28+25</f>
        <v>44340</v>
      </c>
      <c r="M28" s="485">
        <f>I28+32</f>
        <v>44347</v>
      </c>
      <c r="N28" s="487" t="s">
        <v>31</v>
      </c>
      <c r="O28" s="487" t="s">
        <v>31</v>
      </c>
      <c r="P28" s="487" t="s">
        <v>31</v>
      </c>
      <c r="Q28" s="487" t="s">
        <v>31</v>
      </c>
      <c r="R28" s="487" t="s">
        <v>31</v>
      </c>
      <c r="S28" s="487" t="s">
        <v>31</v>
      </c>
      <c r="T28" s="487" t="s">
        <v>31</v>
      </c>
      <c r="U28" s="216"/>
    </row>
    <row r="29" spans="1:21" ht="18" customHeight="1">
      <c r="A29" s="670" t="s">
        <v>144</v>
      </c>
      <c r="B29" s="518" t="s">
        <v>237</v>
      </c>
      <c r="C29" s="609" t="s">
        <v>31</v>
      </c>
      <c r="D29" s="619">
        <f>D23+7</f>
        <v>44312</v>
      </c>
      <c r="E29" s="340" t="s">
        <v>41</v>
      </c>
      <c r="F29" s="618">
        <f>D29+2</f>
        <v>44314</v>
      </c>
      <c r="G29" s="652" t="s">
        <v>133</v>
      </c>
      <c r="H29" s="652"/>
      <c r="I29" s="653"/>
      <c r="J29" s="654" t="s">
        <v>31</v>
      </c>
      <c r="K29" s="654">
        <f>I29+16</f>
        <v>16</v>
      </c>
      <c r="L29" s="654" t="s">
        <v>31</v>
      </c>
      <c r="M29" s="654" t="s">
        <v>31</v>
      </c>
      <c r="N29" s="655"/>
      <c r="O29" s="656" t="s">
        <v>31</v>
      </c>
      <c r="P29" s="657" t="s">
        <v>31</v>
      </c>
      <c r="Q29" s="653"/>
      <c r="R29" s="657" t="s">
        <v>31</v>
      </c>
      <c r="S29" s="657" t="s">
        <v>31</v>
      </c>
      <c r="T29" s="653"/>
      <c r="U29" s="217"/>
    </row>
    <row r="30" spans="1:21" ht="18" customHeight="1">
      <c r="A30" s="337"/>
      <c r="B30" s="518"/>
      <c r="C30" s="673"/>
      <c r="D30" s="619"/>
      <c r="E30" s="407"/>
      <c r="F30" s="620"/>
      <c r="G30" s="707" t="s">
        <v>133</v>
      </c>
      <c r="H30" s="465"/>
      <c r="I30" s="466"/>
      <c r="J30" s="467" t="s">
        <v>31</v>
      </c>
      <c r="K30" s="467" t="s">
        <v>31</v>
      </c>
      <c r="L30" s="467" t="s">
        <v>31</v>
      </c>
      <c r="M30" s="467" t="s">
        <v>31</v>
      </c>
      <c r="N30" s="471"/>
      <c r="O30" s="468"/>
      <c r="P30" s="469"/>
      <c r="Q30" s="469"/>
      <c r="R30" s="470" t="s">
        <v>31</v>
      </c>
      <c r="S30" s="469"/>
      <c r="T30" s="470" t="s">
        <v>31</v>
      </c>
      <c r="U30" s="217"/>
    </row>
    <row r="31" spans="1:21" ht="18" customHeight="1">
      <c r="A31" s="329"/>
      <c r="B31" s="519"/>
      <c r="C31" s="621"/>
      <c r="D31" s="622"/>
      <c r="E31" s="331"/>
      <c r="F31" s="623"/>
      <c r="G31" s="706" t="s">
        <v>133</v>
      </c>
      <c r="H31" s="590"/>
      <c r="I31" s="429"/>
      <c r="J31" s="430" t="s">
        <v>31</v>
      </c>
      <c r="K31" s="430" t="s">
        <v>31</v>
      </c>
      <c r="L31" s="430" t="s">
        <v>31</v>
      </c>
      <c r="M31" s="430" t="s">
        <v>31</v>
      </c>
      <c r="N31" s="431"/>
      <c r="O31" s="431"/>
      <c r="P31" s="431"/>
      <c r="Q31" s="432" t="s">
        <v>31</v>
      </c>
      <c r="R31" s="431"/>
      <c r="S31" s="432" t="s">
        <v>31</v>
      </c>
      <c r="T31" s="432" t="s">
        <v>31</v>
      </c>
      <c r="U31" s="218"/>
    </row>
    <row r="32" spans="1:21">
      <c r="J32" s="152"/>
    </row>
    <row r="33" spans="1:21">
      <c r="A33" s="219"/>
      <c r="B33" s="219"/>
      <c r="C33" s="207"/>
      <c r="D33" s="207"/>
      <c r="E33" s="220"/>
      <c r="F33" s="220"/>
      <c r="G33" s="220"/>
      <c r="H33" s="237"/>
      <c r="I33" s="220"/>
      <c r="J33" s="221"/>
      <c r="K33" s="198"/>
      <c r="L33" s="198"/>
      <c r="T33" s="198" t="s">
        <v>32</v>
      </c>
    </row>
    <row r="34" spans="1:21">
      <c r="A34" s="187" t="s">
        <v>33</v>
      </c>
      <c r="B34" s="341"/>
      <c r="C34" s="194"/>
      <c r="D34" s="194"/>
      <c r="E34" s="195"/>
      <c r="F34" s="195"/>
      <c r="G34" s="196"/>
      <c r="H34" s="354"/>
      <c r="I34" s="197"/>
      <c r="J34" s="197"/>
      <c r="L34" s="68"/>
      <c r="M34" s="68"/>
    </row>
    <row r="35" spans="1:21">
      <c r="A35" s="525" t="s">
        <v>134</v>
      </c>
      <c r="B35" s="510"/>
      <c r="C35" s="202"/>
      <c r="D35" s="202"/>
      <c r="E35" s="200"/>
      <c r="F35" s="200"/>
      <c r="G35" s="96"/>
      <c r="H35" s="299"/>
      <c r="I35" s="203"/>
      <c r="J35" s="203"/>
      <c r="L35" s="68"/>
      <c r="M35" s="68"/>
      <c r="U35" s="68"/>
    </row>
    <row r="36" spans="1:21">
      <c r="A36" s="380" t="s">
        <v>80</v>
      </c>
      <c r="B36" s="342"/>
      <c r="C36" s="211"/>
      <c r="D36" s="211"/>
      <c r="E36" s="200"/>
      <c r="F36" s="200"/>
      <c r="G36" s="97"/>
      <c r="H36" s="356"/>
      <c r="I36" s="196"/>
      <c r="J36" s="196"/>
      <c r="L36" s="68"/>
      <c r="M36" s="68"/>
      <c r="U36" s="68"/>
    </row>
    <row r="37" spans="1:21">
      <c r="A37" s="1" t="s">
        <v>81</v>
      </c>
      <c r="B37" s="343"/>
      <c r="C37" s="211"/>
      <c r="D37" s="211"/>
      <c r="E37" s="200"/>
      <c r="F37" s="200"/>
      <c r="G37" s="97"/>
      <c r="H37" s="356"/>
      <c r="I37" s="196"/>
      <c r="J37" s="196"/>
      <c r="L37" s="68"/>
      <c r="M37" s="68"/>
      <c r="U37" s="68"/>
    </row>
    <row r="38" spans="1:21">
      <c r="A38" s="223"/>
      <c r="B38" s="343"/>
      <c r="C38" s="211"/>
      <c r="D38" s="211"/>
      <c r="E38" s="200"/>
      <c r="F38" s="200"/>
      <c r="G38" s="97"/>
      <c r="H38" s="356"/>
      <c r="I38" s="196"/>
      <c r="J38" s="196"/>
      <c r="L38" s="68"/>
      <c r="M38" s="68"/>
      <c r="U38" s="68"/>
    </row>
    <row r="39" spans="1:21">
      <c r="A39" s="189" t="s">
        <v>113</v>
      </c>
      <c r="B39" s="204"/>
      <c r="C39" s="212"/>
      <c r="D39" s="212"/>
      <c r="E39" s="205"/>
      <c r="F39" s="206"/>
      <c r="G39" s="207"/>
      <c r="H39" s="357"/>
      <c r="I39" s="203"/>
      <c r="J39" s="203"/>
      <c r="L39" s="68"/>
      <c r="M39" s="68"/>
      <c r="U39" s="68"/>
    </row>
    <row r="40" spans="1:21">
      <c r="A40" s="189" t="s">
        <v>112</v>
      </c>
      <c r="B40" s="344"/>
      <c r="C40" s="209"/>
      <c r="D40" s="209"/>
      <c r="E40" s="210"/>
      <c r="F40" s="213"/>
      <c r="G40" s="96"/>
      <c r="H40" s="299"/>
      <c r="I40" s="196"/>
      <c r="J40" s="196"/>
      <c r="L40" s="68"/>
      <c r="M40" s="68"/>
      <c r="U40" s="68"/>
    </row>
  </sheetData>
  <mergeCells count="8">
    <mergeCell ref="B3:M3"/>
    <mergeCell ref="B2:M2"/>
    <mergeCell ref="B1:M1"/>
    <mergeCell ref="A6:B7"/>
    <mergeCell ref="C6:E6"/>
    <mergeCell ref="G6:H6"/>
    <mergeCell ref="G7:H7"/>
    <mergeCell ref="J6:T6"/>
  </mergeCells>
  <hyperlinks>
    <hyperlink ref="A5" location="MENU!A1" display="BACK TO MENU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="80" zoomScaleNormal="80" workbookViewId="0">
      <selection activeCell="H28" sqref="H28"/>
    </sheetView>
  </sheetViews>
  <sheetFormatPr defaultColWidth="8" defaultRowHeight="14.25"/>
  <cols>
    <col min="1" max="1" width="20.77734375" style="147" customWidth="1"/>
    <col min="2" max="2" width="8.77734375" style="148" customWidth="1"/>
    <col min="3" max="3" width="12.6640625" style="149" bestFit="1" customWidth="1"/>
    <col min="4" max="4" width="7.88671875" style="149" customWidth="1"/>
    <col min="5" max="5" width="6.33203125" style="147" customWidth="1"/>
    <col min="6" max="6" width="7.77734375" style="147" customWidth="1"/>
    <col min="7" max="7" width="27.33203125" style="150" customWidth="1"/>
    <col min="8" max="8" width="13.77734375" style="148" bestFit="1" customWidth="1"/>
    <col min="9" max="9" width="15.6640625" style="150" bestFit="1" customWidth="1"/>
    <col min="10" max="10" width="16.109375" style="147" customWidth="1"/>
    <col min="11" max="11" width="8.21875" style="147" bestFit="1" customWidth="1"/>
    <col min="12" max="12" width="8.6640625" style="147" bestFit="1" customWidth="1"/>
    <col min="13" max="13" width="12.33203125" style="147" bestFit="1" customWidth="1"/>
    <col min="14" max="14" width="13.6640625" style="147" bestFit="1" customWidth="1"/>
    <col min="15" max="15" width="13.77734375" style="147" bestFit="1" customWidth="1"/>
    <col min="16" max="16" width="15.109375" style="147" bestFit="1" customWidth="1"/>
    <col min="17" max="17" width="12.77734375" style="151" bestFit="1" customWidth="1"/>
    <col min="18" max="18" width="10" style="147" bestFit="1" customWidth="1"/>
    <col min="19" max="19" width="7.109375" style="147" bestFit="1" customWidth="1"/>
    <col min="20" max="20" width="10.109375" style="147" customWidth="1"/>
    <col min="21" max="21" width="14.77734375" style="152" bestFit="1" customWidth="1"/>
    <col min="22" max="22" width="8.44140625" style="147" bestFit="1" customWidth="1"/>
    <col min="23" max="16384" width="8" style="152"/>
  </cols>
  <sheetData>
    <row r="1" spans="1:22" ht="18">
      <c r="B1" s="795" t="s">
        <v>0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153"/>
    </row>
    <row r="2" spans="1:22" ht="18">
      <c r="B2" s="794" t="s">
        <v>64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153"/>
    </row>
    <row r="3" spans="1:22" ht="15">
      <c r="A3" s="154"/>
      <c r="G3" s="155"/>
      <c r="H3" s="172"/>
      <c r="I3" s="155"/>
      <c r="J3" s="155"/>
      <c r="K3" s="155"/>
      <c r="L3" s="156"/>
      <c r="N3" s="155"/>
      <c r="O3" s="182"/>
      <c r="P3" s="183"/>
      <c r="Q3" s="183"/>
      <c r="R3" s="183"/>
      <c r="U3" s="153"/>
    </row>
    <row r="4" spans="1:22" ht="15">
      <c r="A4" s="152"/>
      <c r="B4" s="157"/>
      <c r="C4" s="158"/>
      <c r="D4" s="158"/>
      <c r="E4" s="159"/>
      <c r="F4" s="159"/>
      <c r="G4" s="160"/>
      <c r="H4" s="320"/>
      <c r="I4" s="161"/>
      <c r="J4" s="162"/>
      <c r="K4" s="162"/>
      <c r="L4" s="159"/>
      <c r="M4" s="159"/>
      <c r="N4" s="159"/>
      <c r="O4" s="159"/>
      <c r="P4" s="163"/>
      <c r="Q4" s="164"/>
      <c r="R4" s="163"/>
      <c r="S4" s="163"/>
      <c r="T4" s="163"/>
    </row>
    <row r="5" spans="1:22" ht="15">
      <c r="A5" s="245"/>
      <c r="B5" s="157"/>
      <c r="C5" s="158"/>
      <c r="D5" s="158"/>
      <c r="E5" s="159"/>
      <c r="F5" s="159"/>
      <c r="G5" s="160"/>
      <c r="H5" s="320"/>
      <c r="I5" s="161"/>
      <c r="J5" s="162"/>
      <c r="K5" s="162"/>
      <c r="L5" s="159"/>
      <c r="M5" s="159"/>
      <c r="N5" s="159"/>
      <c r="O5" s="159"/>
      <c r="P5" s="163"/>
      <c r="Q5" s="164"/>
      <c r="R5" s="163"/>
      <c r="S5" s="163"/>
      <c r="T5" s="163"/>
    </row>
    <row r="6" spans="1:22" ht="15">
      <c r="A6" s="245"/>
      <c r="B6" s="157"/>
      <c r="C6" s="158"/>
      <c r="D6" s="158"/>
      <c r="E6" s="159"/>
      <c r="F6" s="159"/>
      <c r="G6" s="160"/>
      <c r="H6" s="320"/>
      <c r="I6" s="161"/>
      <c r="J6" s="162"/>
      <c r="K6" s="162"/>
      <c r="L6" s="159"/>
      <c r="M6" s="159"/>
      <c r="N6" s="159"/>
      <c r="O6" s="159"/>
      <c r="P6" s="163"/>
      <c r="Q6" s="164"/>
      <c r="R6" s="163"/>
      <c r="S6" s="163"/>
      <c r="T6" s="163"/>
    </row>
    <row r="7" spans="1:22" ht="15">
      <c r="A7" s="245" t="s">
        <v>14</v>
      </c>
      <c r="B7" s="157"/>
      <c r="C7" s="158"/>
      <c r="D7" s="158"/>
      <c r="E7" s="159"/>
      <c r="F7" s="159"/>
      <c r="G7" s="165"/>
      <c r="H7" s="157"/>
      <c r="I7" s="166"/>
      <c r="J7" s="159"/>
      <c r="K7" s="159"/>
      <c r="L7" s="159"/>
      <c r="M7" s="159"/>
      <c r="N7" s="159"/>
      <c r="Q7" s="167"/>
      <c r="R7" s="168"/>
      <c r="S7" s="169"/>
      <c r="T7" s="169"/>
    </row>
    <row r="8" spans="1:22" ht="18" customHeight="1">
      <c r="A8" s="796" t="s">
        <v>84</v>
      </c>
      <c r="B8" s="809"/>
      <c r="C8" s="812" t="s">
        <v>17</v>
      </c>
      <c r="D8" s="801"/>
      <c r="E8" s="802"/>
      <c r="F8" s="345" t="s">
        <v>18</v>
      </c>
      <c r="G8" s="804" t="s">
        <v>19</v>
      </c>
      <c r="H8" s="804"/>
      <c r="I8" s="494" t="s">
        <v>65</v>
      </c>
      <c r="J8" s="807" t="s">
        <v>18</v>
      </c>
      <c r="K8" s="807"/>
      <c r="L8" s="807"/>
      <c r="M8" s="807"/>
      <c r="N8" s="807"/>
      <c r="O8" s="807"/>
      <c r="P8" s="807"/>
      <c r="Q8" s="807"/>
      <c r="R8" s="807"/>
      <c r="S8" s="807"/>
      <c r="T8" s="808"/>
    </row>
    <row r="9" spans="1:22" s="184" customFormat="1" ht="18" customHeight="1">
      <c r="A9" s="810"/>
      <c r="B9" s="811"/>
      <c r="C9" s="338" t="s">
        <v>66</v>
      </c>
      <c r="D9" s="405" t="s">
        <v>21</v>
      </c>
      <c r="E9" s="416"/>
      <c r="F9" s="339" t="s">
        <v>67</v>
      </c>
      <c r="G9" s="813" t="s">
        <v>23</v>
      </c>
      <c r="H9" s="813"/>
      <c r="I9" s="332" t="s">
        <v>18</v>
      </c>
      <c r="J9" s="404" t="s">
        <v>68</v>
      </c>
      <c r="K9" s="333" t="s">
        <v>69</v>
      </c>
      <c r="L9" s="404" t="s">
        <v>70</v>
      </c>
      <c r="M9" s="333" t="s">
        <v>71</v>
      </c>
      <c r="N9" s="404" t="s">
        <v>72</v>
      </c>
      <c r="O9" s="333" t="s">
        <v>73</v>
      </c>
      <c r="P9" s="404" t="s">
        <v>74</v>
      </c>
      <c r="Q9" s="332" t="s">
        <v>75</v>
      </c>
      <c r="R9" s="404" t="s">
        <v>76</v>
      </c>
      <c r="S9" s="333" t="s">
        <v>77</v>
      </c>
      <c r="T9" s="334" t="s">
        <v>78</v>
      </c>
      <c r="V9" s="148"/>
    </row>
    <row r="10" spans="1:22" ht="18" customHeight="1">
      <c r="A10" s="616" t="str">
        <f>'S.AFRICA via SIN'!A9</f>
        <v>BLANK SAILING</v>
      </c>
      <c r="B10" s="605"/>
      <c r="C10" s="517">
        <f>'S.AFRICA via SIN'!C9</f>
        <v>44289</v>
      </c>
      <c r="D10" s="517" t="s">
        <v>31</v>
      </c>
      <c r="E10" s="606" t="s">
        <v>42</v>
      </c>
      <c r="F10" s="522">
        <f>C10+2</f>
        <v>44291</v>
      </c>
      <c r="G10" s="463"/>
      <c r="H10" s="490"/>
      <c r="I10" s="437"/>
      <c r="J10" s="438"/>
      <c r="K10" s="439"/>
      <c r="L10" s="438"/>
      <c r="M10" s="439"/>
      <c r="N10" s="438"/>
      <c r="O10" s="440"/>
      <c r="P10" s="440"/>
      <c r="Q10" s="418"/>
      <c r="R10" s="440"/>
      <c r="S10" s="335"/>
      <c r="T10" s="441"/>
      <c r="U10" s="324"/>
      <c r="V10" s="152"/>
    </row>
    <row r="11" spans="1:22" ht="18" customHeight="1">
      <c r="A11" s="499" t="str">
        <f>'S.AFRICA via SIN'!A10</f>
        <v>GREEN HORIZON</v>
      </c>
      <c r="B11" s="500" t="str">
        <f>'S.AFRICA via SIN'!B10</f>
        <v>105S</v>
      </c>
      <c r="C11" s="607" t="s">
        <v>31</v>
      </c>
      <c r="D11" s="607">
        <f>'S.AFRICA via SIN'!D10</f>
        <v>44290</v>
      </c>
      <c r="E11" s="608" t="s">
        <v>79</v>
      </c>
      <c r="F11" s="585">
        <f>D11+2</f>
        <v>44292</v>
      </c>
      <c r="G11" s="601" t="s">
        <v>259</v>
      </c>
      <c r="H11" s="490" t="s">
        <v>260</v>
      </c>
      <c r="I11" s="442">
        <v>44294</v>
      </c>
      <c r="J11" s="443">
        <f>I11+23</f>
        <v>44317</v>
      </c>
      <c r="K11" s="442" t="s">
        <v>31</v>
      </c>
      <c r="L11" s="443">
        <f>I11+24</f>
        <v>44318</v>
      </c>
      <c r="M11" s="444">
        <f>I11+26</f>
        <v>44320</v>
      </c>
      <c r="N11" s="443">
        <f>I11+27</f>
        <v>44321</v>
      </c>
      <c r="O11" s="434">
        <f>I11+30</f>
        <v>44324</v>
      </c>
      <c r="P11" s="434">
        <f>I11+32</f>
        <v>44326</v>
      </c>
      <c r="Q11" s="419">
        <f>I11+36</f>
        <v>44330</v>
      </c>
      <c r="R11" s="433" t="s">
        <v>31</v>
      </c>
      <c r="S11" s="442" t="s">
        <v>31</v>
      </c>
      <c r="T11" s="442" t="s">
        <v>31</v>
      </c>
      <c r="U11" s="325" t="s">
        <v>102</v>
      </c>
      <c r="V11" s="152"/>
    </row>
    <row r="12" spans="1:22" ht="18" customHeight="1">
      <c r="A12" s="329" t="str">
        <f>'S.AFRICA via SIN'!A11</f>
        <v>CSCL LIMA</v>
      </c>
      <c r="B12" s="461" t="str">
        <f>'S.AFRICA via SIN'!B11</f>
        <v>103S</v>
      </c>
      <c r="C12" s="609" t="s">
        <v>31</v>
      </c>
      <c r="D12" s="609">
        <f>'S.AFRICA via SIN'!D11</f>
        <v>44291</v>
      </c>
      <c r="E12" s="610" t="s">
        <v>41</v>
      </c>
      <c r="F12" s="610">
        <f>D12+2</f>
        <v>44293</v>
      </c>
      <c r="G12" s="515" t="s">
        <v>267</v>
      </c>
      <c r="H12" s="516" t="s">
        <v>268</v>
      </c>
      <c r="I12" s="708">
        <v>44299</v>
      </c>
      <c r="J12" s="424" t="s">
        <v>31</v>
      </c>
      <c r="K12" s="423">
        <f>I12+24</f>
        <v>44323</v>
      </c>
      <c r="L12" s="425">
        <f>I12+26</f>
        <v>44325</v>
      </c>
      <c r="M12" s="423">
        <f>I12+28</f>
        <v>44327</v>
      </c>
      <c r="N12" s="425">
        <f>I12+29</f>
        <v>44328</v>
      </c>
      <c r="O12" s="426" t="s">
        <v>31</v>
      </c>
      <c r="P12" s="426" t="s">
        <v>31</v>
      </c>
      <c r="Q12" s="426" t="s">
        <v>31</v>
      </c>
      <c r="R12" s="426" t="s">
        <v>31</v>
      </c>
      <c r="S12" s="423">
        <f>I12+30</f>
        <v>44329</v>
      </c>
      <c r="T12" s="427">
        <f>I12+29</f>
        <v>44328</v>
      </c>
      <c r="U12" s="401" t="s">
        <v>103</v>
      </c>
      <c r="V12"/>
    </row>
    <row r="13" spans="1:22" ht="18" customHeight="1">
      <c r="A13" s="520" t="str">
        <f>'S.AFRICA via SIN'!A15</f>
        <v>CAPE FERROL</v>
      </c>
      <c r="B13" s="605" t="str">
        <f>'S.AFRICA via SIN'!B15</f>
        <v>111S</v>
      </c>
      <c r="C13" s="522">
        <f>C10+7</f>
        <v>44296</v>
      </c>
      <c r="D13" s="611"/>
      <c r="E13" s="521" t="s">
        <v>42</v>
      </c>
      <c r="F13" s="522">
        <f>C13+2</f>
        <v>44298</v>
      </c>
      <c r="G13" s="435"/>
      <c r="H13" s="436"/>
      <c r="I13" s="445"/>
      <c r="J13" s="446"/>
      <c r="K13" s="447"/>
      <c r="L13" s="446"/>
      <c r="M13" s="447"/>
      <c r="N13" s="446"/>
      <c r="O13" s="448"/>
      <c r="P13" s="448"/>
      <c r="Q13" s="449"/>
      <c r="R13" s="448"/>
      <c r="S13" s="447"/>
      <c r="T13" s="450"/>
      <c r="U13" s="327"/>
      <c r="V13" s="170"/>
    </row>
    <row r="14" spans="1:22" ht="18" customHeight="1">
      <c r="A14" s="499" t="str">
        <f>'S.AFRICA via SIN'!A16</f>
        <v>SANTA LOUKIA</v>
      </c>
      <c r="B14" s="500" t="str">
        <f>'S.AFRICA via SIN'!B16</f>
        <v>054S</v>
      </c>
      <c r="C14" s="607" t="s">
        <v>31</v>
      </c>
      <c r="D14" s="607">
        <f>D11+7</f>
        <v>44297</v>
      </c>
      <c r="E14" s="608" t="s">
        <v>79</v>
      </c>
      <c r="F14" s="585">
        <f>D14+2</f>
        <v>44299</v>
      </c>
      <c r="G14" s="651" t="s">
        <v>261</v>
      </c>
      <c r="H14" s="490" t="s">
        <v>262</v>
      </c>
      <c r="I14" s="442">
        <f>I11+7</f>
        <v>44301</v>
      </c>
      <c r="J14" s="443">
        <f>I14+23</f>
        <v>44324</v>
      </c>
      <c r="K14" s="444"/>
      <c r="L14" s="443">
        <f>I14+24</f>
        <v>44325</v>
      </c>
      <c r="M14" s="444">
        <f>I14+26</f>
        <v>44327</v>
      </c>
      <c r="N14" s="443">
        <f>I14+27</f>
        <v>44328</v>
      </c>
      <c r="O14" s="434">
        <f>I14+30</f>
        <v>44331</v>
      </c>
      <c r="P14" s="434">
        <f>I14+32</f>
        <v>44333</v>
      </c>
      <c r="Q14" s="419">
        <f>I14+36</f>
        <v>44337</v>
      </c>
      <c r="R14" s="434"/>
      <c r="S14" s="336"/>
      <c r="T14" s="451"/>
      <c r="U14" s="325"/>
    </row>
    <row r="15" spans="1:22" ht="18" customHeight="1">
      <c r="A15" s="329" t="str">
        <f>'S.AFRICA via SIN'!A17</f>
        <v>LADY OF LUCK</v>
      </c>
      <c r="B15" s="461" t="str">
        <f>'S.AFRICA via SIN'!B17</f>
        <v>152S</v>
      </c>
      <c r="C15" s="497" t="s">
        <v>31</v>
      </c>
      <c r="D15" s="498">
        <f>D12+7</f>
        <v>44298</v>
      </c>
      <c r="E15" s="610" t="s">
        <v>41</v>
      </c>
      <c r="F15" s="610">
        <f>D15+2</f>
        <v>44300</v>
      </c>
      <c r="G15" s="709" t="s">
        <v>192</v>
      </c>
      <c r="H15" s="709"/>
      <c r="I15" s="710">
        <f>I12+7</f>
        <v>44306</v>
      </c>
      <c r="J15" s="711" t="s">
        <v>31</v>
      </c>
      <c r="K15" s="710">
        <f>I15+24</f>
        <v>44330</v>
      </c>
      <c r="L15" s="712">
        <f>I15+26</f>
        <v>44332</v>
      </c>
      <c r="M15" s="710">
        <f>I15+28</f>
        <v>44334</v>
      </c>
      <c r="N15" s="712">
        <f>I15+29</f>
        <v>44335</v>
      </c>
      <c r="O15" s="713"/>
      <c r="P15" s="713"/>
      <c r="Q15" s="713"/>
      <c r="R15" s="713"/>
      <c r="S15" s="710">
        <f>I15+30</f>
        <v>44336</v>
      </c>
      <c r="T15" s="714">
        <f>I15+29</f>
        <v>44335</v>
      </c>
      <c r="U15" s="326"/>
    </row>
    <row r="16" spans="1:22" ht="18" customHeight="1">
      <c r="A16" s="520" t="str">
        <f>'S.AFRICA via SIN'!A21</f>
        <v>BLANK SAILING</v>
      </c>
      <c r="B16" s="605">
        <f>'S.AFRICA via SIN'!B21</f>
        <v>0</v>
      </c>
      <c r="C16" s="522">
        <f>C13+7</f>
        <v>44303</v>
      </c>
      <c r="D16" s="523" t="s">
        <v>31</v>
      </c>
      <c r="E16" s="521" t="s">
        <v>42</v>
      </c>
      <c r="F16" s="522">
        <f>C16+2</f>
        <v>44305</v>
      </c>
      <c r="G16" s="435"/>
      <c r="H16" s="436"/>
      <c r="I16" s="437"/>
      <c r="J16" s="438"/>
      <c r="K16" s="439"/>
      <c r="L16" s="438"/>
      <c r="M16" s="439"/>
      <c r="N16" s="438"/>
      <c r="O16" s="440"/>
      <c r="P16" s="440"/>
      <c r="Q16" s="418"/>
      <c r="R16" s="440"/>
      <c r="S16" s="335"/>
      <c r="T16" s="441"/>
      <c r="U16" s="324"/>
      <c r="V16" s="152"/>
    </row>
    <row r="17" spans="1:22" ht="18" customHeight="1">
      <c r="A17" s="499" t="str">
        <f>'S.AFRICA via SIN'!A22</f>
        <v>CAPE FAWLEY</v>
      </c>
      <c r="B17" s="500" t="str">
        <f>'S.AFRICA via SIN'!B22</f>
        <v>053S</v>
      </c>
      <c r="C17" s="586" t="s">
        <v>31</v>
      </c>
      <c r="D17" s="587">
        <f>D14+7</f>
        <v>44304</v>
      </c>
      <c r="E17" s="608" t="s">
        <v>79</v>
      </c>
      <c r="F17" s="585">
        <f>D17+2</f>
        <v>44306</v>
      </c>
      <c r="G17" s="490" t="s">
        <v>263</v>
      </c>
      <c r="H17" s="651" t="s">
        <v>264</v>
      </c>
      <c r="I17" s="442">
        <f>I14+7</f>
        <v>44308</v>
      </c>
      <c r="J17" s="443">
        <f>I17+23</f>
        <v>44331</v>
      </c>
      <c r="K17" s="442" t="s">
        <v>31</v>
      </c>
      <c r="L17" s="443">
        <f>I17+24</f>
        <v>44332</v>
      </c>
      <c r="M17" s="444">
        <f>I17+26</f>
        <v>44334</v>
      </c>
      <c r="N17" s="443">
        <f>I17+27</f>
        <v>44335</v>
      </c>
      <c r="O17" s="434">
        <f>I17+30</f>
        <v>44338</v>
      </c>
      <c r="P17" s="434">
        <f>I17+32</f>
        <v>44340</v>
      </c>
      <c r="Q17" s="419">
        <f>I17+36</f>
        <v>44344</v>
      </c>
      <c r="R17" s="433" t="s">
        <v>31</v>
      </c>
      <c r="S17" s="442" t="s">
        <v>31</v>
      </c>
      <c r="T17" s="442" t="s">
        <v>31</v>
      </c>
      <c r="U17" s="325"/>
    </row>
    <row r="18" spans="1:22" ht="18" customHeight="1">
      <c r="A18" s="329" t="str">
        <f>'S.AFRICA via SIN'!A23</f>
        <v>CSCL LIMA</v>
      </c>
      <c r="B18" s="461" t="str">
        <f>'S.AFRICA via SIN'!B23</f>
        <v>104S</v>
      </c>
      <c r="C18" s="497" t="s">
        <v>31</v>
      </c>
      <c r="D18" s="498">
        <f>D15+7</f>
        <v>44305</v>
      </c>
      <c r="E18" s="610" t="s">
        <v>41</v>
      </c>
      <c r="F18" s="610">
        <f>D18+2</f>
        <v>44307</v>
      </c>
      <c r="G18" s="515" t="s">
        <v>269</v>
      </c>
      <c r="H18" s="516" t="s">
        <v>270</v>
      </c>
      <c r="I18" s="423">
        <f>I15+7</f>
        <v>44313</v>
      </c>
      <c r="J18" s="424" t="s">
        <v>31</v>
      </c>
      <c r="K18" s="423">
        <f>I18+24</f>
        <v>44337</v>
      </c>
      <c r="L18" s="425">
        <f>I18+26</f>
        <v>44339</v>
      </c>
      <c r="M18" s="423">
        <f>I18+28</f>
        <v>44341</v>
      </c>
      <c r="N18" s="425">
        <f>I18+29</f>
        <v>44342</v>
      </c>
      <c r="O18" s="426" t="s">
        <v>31</v>
      </c>
      <c r="P18" s="426" t="s">
        <v>31</v>
      </c>
      <c r="Q18" s="426" t="s">
        <v>31</v>
      </c>
      <c r="R18" s="426" t="s">
        <v>31</v>
      </c>
      <c r="S18" s="423">
        <f>I18+30</f>
        <v>44343</v>
      </c>
      <c r="T18" s="427">
        <f>I18+29</f>
        <v>44342</v>
      </c>
      <c r="U18" s="326"/>
      <c r="V18" s="152"/>
    </row>
    <row r="19" spans="1:22" ht="18" customHeight="1">
      <c r="A19" s="616" t="str">
        <f>'S.AFRICA via SIN'!A27</f>
        <v>CAPE FERROL</v>
      </c>
      <c r="B19" s="605" t="str">
        <f>'S.AFRICA via SIN'!B27</f>
        <v>112S</v>
      </c>
      <c r="C19" s="522">
        <f>C16+7</f>
        <v>44310</v>
      </c>
      <c r="D19" s="524" t="s">
        <v>31</v>
      </c>
      <c r="E19" s="521" t="s">
        <v>42</v>
      </c>
      <c r="F19" s="612">
        <f>C19+2</f>
        <v>44312</v>
      </c>
      <c r="G19" s="503"/>
      <c r="H19" s="504"/>
      <c r="I19" s="445"/>
      <c r="J19" s="446"/>
      <c r="K19" s="447"/>
      <c r="L19" s="446"/>
      <c r="M19" s="447"/>
      <c r="N19" s="446"/>
      <c r="O19" s="448"/>
      <c r="P19" s="448"/>
      <c r="Q19" s="449"/>
      <c r="R19" s="448"/>
      <c r="S19" s="447"/>
      <c r="T19" s="450"/>
      <c r="U19" s="327"/>
      <c r="V19" s="152"/>
    </row>
    <row r="20" spans="1:22" ht="18" customHeight="1">
      <c r="A20" s="499" t="str">
        <f>'S.AFRICA via SIN'!A28</f>
        <v>GREEN HORIZON</v>
      </c>
      <c r="B20" s="614" t="str">
        <f>'S.AFRICA via SIN'!B28</f>
        <v>106S</v>
      </c>
      <c r="C20" s="586" t="s">
        <v>31</v>
      </c>
      <c r="D20" s="587">
        <f>D17+7</f>
        <v>44311</v>
      </c>
      <c r="E20" s="608" t="s">
        <v>79</v>
      </c>
      <c r="F20" s="588">
        <f>D20+2</f>
        <v>44313</v>
      </c>
      <c r="G20" s="601" t="s">
        <v>265</v>
      </c>
      <c r="H20" s="505" t="s">
        <v>266</v>
      </c>
      <c r="I20" s="442">
        <f>I17+7</f>
        <v>44315</v>
      </c>
      <c r="J20" s="443">
        <f>I20+23</f>
        <v>44338</v>
      </c>
      <c r="K20" s="442" t="s">
        <v>31</v>
      </c>
      <c r="L20" s="443">
        <f>I20+24</f>
        <v>44339</v>
      </c>
      <c r="M20" s="444">
        <f>I20+26</f>
        <v>44341</v>
      </c>
      <c r="N20" s="443">
        <f>I20+27</f>
        <v>44342</v>
      </c>
      <c r="O20" s="434">
        <f>I20+30</f>
        <v>44345</v>
      </c>
      <c r="P20" s="434">
        <f>I20+32</f>
        <v>44347</v>
      </c>
      <c r="Q20" s="419">
        <f>I20+36</f>
        <v>44351</v>
      </c>
      <c r="R20" s="433" t="s">
        <v>31</v>
      </c>
      <c r="S20" s="442" t="s">
        <v>31</v>
      </c>
      <c r="T20" s="442" t="s">
        <v>31</v>
      </c>
      <c r="U20" s="325"/>
    </row>
    <row r="21" spans="1:22" s="171" customFormat="1" ht="18" customHeight="1">
      <c r="A21" s="329" t="str">
        <f>'S.AFRICA via SIN'!A29</f>
        <v xml:space="preserve"> LADY OF LUCK</v>
      </c>
      <c r="B21" s="461" t="str">
        <f>'S.AFRICA via SIN'!B29</f>
        <v>153S</v>
      </c>
      <c r="C21" s="497" t="s">
        <v>31</v>
      </c>
      <c r="D21" s="498">
        <f>D18+7</f>
        <v>44312</v>
      </c>
      <c r="E21" s="610" t="s">
        <v>41</v>
      </c>
      <c r="F21" s="615">
        <f>D21+2</f>
        <v>44314</v>
      </c>
      <c r="G21" s="650" t="s">
        <v>271</v>
      </c>
      <c r="H21" s="680" t="s">
        <v>272</v>
      </c>
      <c r="I21" s="423">
        <f>I18+7</f>
        <v>44320</v>
      </c>
      <c r="J21" s="424" t="s">
        <v>31</v>
      </c>
      <c r="K21" s="423">
        <f>I21+24</f>
        <v>44344</v>
      </c>
      <c r="L21" s="425">
        <f>I21+26</f>
        <v>44346</v>
      </c>
      <c r="M21" s="423">
        <f>I21+28</f>
        <v>44348</v>
      </c>
      <c r="N21" s="425">
        <f>I21+29</f>
        <v>44349</v>
      </c>
      <c r="O21" s="426" t="s">
        <v>31</v>
      </c>
      <c r="P21" s="426" t="s">
        <v>31</v>
      </c>
      <c r="Q21" s="426" t="s">
        <v>31</v>
      </c>
      <c r="R21" s="426" t="s">
        <v>31</v>
      </c>
      <c r="S21" s="423">
        <f>I21+30</f>
        <v>44350</v>
      </c>
      <c r="T21" s="427">
        <f>I21+29</f>
        <v>44349</v>
      </c>
      <c r="U21" s="328"/>
      <c r="V21" s="151"/>
    </row>
    <row r="22" spans="1:22">
      <c r="P22" s="193"/>
    </row>
    <row r="23" spans="1:22">
      <c r="T23" s="198" t="s">
        <v>32</v>
      </c>
    </row>
    <row r="24" spans="1:22" ht="15">
      <c r="A24" s="187" t="s">
        <v>33</v>
      </c>
      <c r="B24" s="187"/>
      <c r="C24" s="194"/>
      <c r="D24" s="194"/>
      <c r="E24" s="195"/>
      <c r="F24" s="195"/>
      <c r="G24" s="196"/>
      <c r="H24" s="321"/>
      <c r="I24" s="197"/>
    </row>
    <row r="25" spans="1:22" ht="15">
      <c r="A25" s="525" t="s">
        <v>134</v>
      </c>
      <c r="B25" s="199"/>
      <c r="C25" s="211"/>
      <c r="D25" s="211"/>
      <c r="E25" s="200"/>
      <c r="F25" s="200"/>
      <c r="G25" s="97"/>
      <c r="H25" s="307"/>
      <c r="I25" s="196"/>
      <c r="T25" s="68"/>
    </row>
    <row r="26" spans="1:22" ht="15">
      <c r="A26" s="380" t="s">
        <v>80</v>
      </c>
      <c r="B26" s="199"/>
      <c r="C26" s="211"/>
      <c r="D26" s="211"/>
      <c r="E26" s="200"/>
      <c r="F26" s="200"/>
      <c r="G26" s="97"/>
      <c r="H26" s="307"/>
      <c r="I26" s="196"/>
      <c r="T26" s="68"/>
    </row>
    <row r="27" spans="1:22" ht="15">
      <c r="A27" s="1" t="s">
        <v>81</v>
      </c>
      <c r="B27" s="201"/>
      <c r="C27" s="202"/>
      <c r="D27" s="202"/>
      <c r="E27" s="200"/>
      <c r="F27" s="200"/>
      <c r="G27" s="96"/>
      <c r="H27" s="302"/>
      <c r="I27" s="203"/>
      <c r="T27" s="68"/>
    </row>
    <row r="28" spans="1:22" ht="15">
      <c r="A28" s="188"/>
      <c r="B28" s="199"/>
      <c r="C28" s="211"/>
      <c r="D28" s="211"/>
      <c r="E28" s="200"/>
      <c r="F28" s="200"/>
      <c r="G28" s="97"/>
      <c r="H28" s="307"/>
      <c r="I28" s="196"/>
      <c r="T28" s="68"/>
    </row>
    <row r="29" spans="1:22" ht="15">
      <c r="A29" s="189" t="s">
        <v>113</v>
      </c>
      <c r="B29" s="204"/>
      <c r="C29" s="212"/>
      <c r="D29" s="212"/>
      <c r="E29" s="205"/>
      <c r="F29" s="206"/>
      <c r="G29" s="207"/>
      <c r="H29" s="322"/>
      <c r="I29" s="203"/>
      <c r="T29" s="68"/>
    </row>
    <row r="30" spans="1:22" ht="15">
      <c r="A30" s="189" t="s">
        <v>112</v>
      </c>
      <c r="B30" s="208"/>
      <c r="C30" s="209"/>
      <c r="D30" s="209"/>
      <c r="E30" s="210"/>
      <c r="F30" s="213"/>
      <c r="G30" s="96"/>
      <c r="H30" s="302"/>
      <c r="I30" s="196"/>
      <c r="T30" s="68"/>
    </row>
    <row r="31" spans="1:22">
      <c r="T31" s="68"/>
    </row>
    <row r="34" spans="1:18">
      <c r="A34" s="214" t="s">
        <v>82</v>
      </c>
      <c r="B34" s="214"/>
      <c r="C34" s="214"/>
      <c r="D34" s="214"/>
      <c r="E34" s="214"/>
      <c r="F34" s="214"/>
      <c r="G34" s="214"/>
      <c r="H34" s="323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</sheetData>
  <mergeCells count="7">
    <mergeCell ref="B1:T1"/>
    <mergeCell ref="B2:T2"/>
    <mergeCell ref="A8:B9"/>
    <mergeCell ref="C8:E8"/>
    <mergeCell ref="G8:H8"/>
    <mergeCell ref="J8:T8"/>
    <mergeCell ref="G9:H9"/>
  </mergeCells>
  <hyperlinks>
    <hyperlink ref="A7" location="MENU!A1" display="BACK TO MENU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zoomScale="80" zoomScaleNormal="80" zoomScaleSheetLayoutView="80" workbookViewId="0">
      <selection activeCell="K34" sqref="K34"/>
    </sheetView>
  </sheetViews>
  <sheetFormatPr defaultColWidth="8" defaultRowHeight="14.25"/>
  <cols>
    <col min="1" max="1" width="22.109375" style="180" customWidth="1"/>
    <col min="2" max="2" width="14.21875" style="180" customWidth="1"/>
    <col min="3" max="3" width="12" style="174" bestFit="1" customWidth="1"/>
    <col min="4" max="4" width="8" style="174" bestFit="1" customWidth="1"/>
    <col min="5" max="5" width="6.33203125" style="174" customWidth="1"/>
    <col min="6" max="6" width="9.21875" style="174" customWidth="1"/>
    <col min="7" max="7" width="25.109375" style="176" customWidth="1"/>
    <col min="8" max="8" width="15.109375" style="180" customWidth="1"/>
    <col min="9" max="9" width="15.6640625" style="174" bestFit="1" customWidth="1"/>
    <col min="10" max="10" width="10.6640625" style="174" bestFit="1" customWidth="1"/>
    <col min="11" max="11" width="16.77734375" style="174" customWidth="1"/>
    <col min="12" max="12" width="8.21875" style="174" bestFit="1" customWidth="1"/>
    <col min="13" max="13" width="5.109375" style="174" bestFit="1" customWidth="1"/>
    <col min="14" max="14" width="5.21875" style="174" bestFit="1" customWidth="1"/>
    <col min="15" max="15" width="4.6640625" style="174" bestFit="1" customWidth="1"/>
    <col min="16" max="16384" width="8" style="174"/>
  </cols>
  <sheetData>
    <row r="1" spans="1:14" ht="18">
      <c r="B1" s="814" t="s">
        <v>0</v>
      </c>
      <c r="C1" s="814"/>
      <c r="D1" s="814"/>
      <c r="E1" s="814"/>
      <c r="F1" s="814"/>
      <c r="G1" s="814"/>
      <c r="H1" s="814"/>
      <c r="I1" s="814"/>
      <c r="J1" s="814"/>
      <c r="K1" s="814"/>
    </row>
    <row r="2" spans="1:14" ht="18">
      <c r="B2" s="815" t="s">
        <v>7</v>
      </c>
      <c r="C2" s="815"/>
      <c r="D2" s="815"/>
      <c r="E2" s="815"/>
      <c r="F2" s="815"/>
      <c r="G2" s="815"/>
      <c r="H2" s="815"/>
      <c r="I2" s="815"/>
      <c r="J2" s="815"/>
      <c r="K2" s="815"/>
    </row>
    <row r="3" spans="1:14" ht="15">
      <c r="A3" s="174"/>
      <c r="B3" s="186"/>
      <c r="C3" s="186"/>
      <c r="D3" s="186"/>
      <c r="E3" s="186"/>
      <c r="F3" s="186"/>
      <c r="G3" s="181"/>
      <c r="H3" s="353"/>
      <c r="I3" s="186"/>
      <c r="J3" s="186"/>
      <c r="K3" s="186"/>
    </row>
    <row r="4" spans="1:14" ht="15">
      <c r="A4" s="247"/>
      <c r="B4" s="192"/>
      <c r="C4" s="192"/>
      <c r="D4" s="192"/>
      <c r="E4" s="192"/>
      <c r="F4" s="192"/>
      <c r="G4" s="181"/>
      <c r="H4" s="353"/>
      <c r="I4" s="192"/>
      <c r="J4" s="192"/>
      <c r="K4" s="192"/>
    </row>
    <row r="5" spans="1:14" ht="15">
      <c r="A5" s="247"/>
      <c r="B5" s="259"/>
      <c r="C5" s="259"/>
      <c r="D5" s="259"/>
      <c r="E5" s="259"/>
      <c r="F5" s="259"/>
      <c r="G5" s="181"/>
      <c r="H5" s="353"/>
      <c r="I5" s="259"/>
      <c r="J5" s="259"/>
      <c r="K5" s="259"/>
    </row>
    <row r="6" spans="1:14" ht="15">
      <c r="A6" s="247"/>
      <c r="B6" s="192"/>
      <c r="C6" s="192"/>
      <c r="D6" s="192"/>
      <c r="E6" s="192"/>
      <c r="F6" s="192"/>
      <c r="G6" s="181"/>
      <c r="H6" s="353"/>
      <c r="I6" s="192"/>
      <c r="J6" s="192"/>
      <c r="K6" s="192"/>
    </row>
    <row r="7" spans="1:14" ht="15">
      <c r="A7" s="247" t="s">
        <v>14</v>
      </c>
      <c r="B7" s="239"/>
      <c r="C7" s="177"/>
      <c r="D7" s="177"/>
      <c r="E7" s="177"/>
      <c r="F7" s="177"/>
      <c r="G7" s="363"/>
      <c r="H7" s="239"/>
      <c r="I7" s="240"/>
      <c r="J7" s="178"/>
      <c r="K7" s="179"/>
    </row>
    <row r="8" spans="1:14" ht="15" customHeight="1">
      <c r="A8" s="796" t="s">
        <v>84</v>
      </c>
      <c r="B8" s="809"/>
      <c r="C8" s="812" t="s">
        <v>17</v>
      </c>
      <c r="D8" s="801"/>
      <c r="E8" s="802"/>
      <c r="F8" s="345" t="s">
        <v>18</v>
      </c>
      <c r="G8" s="816" t="s">
        <v>19</v>
      </c>
      <c r="H8" s="816"/>
      <c r="I8" s="493" t="s">
        <v>65</v>
      </c>
      <c r="J8" s="817" t="s">
        <v>18</v>
      </c>
      <c r="K8" s="818"/>
    </row>
    <row r="9" spans="1:14" ht="15">
      <c r="A9" s="810"/>
      <c r="B9" s="811"/>
      <c r="C9" s="346" t="s">
        <v>66</v>
      </c>
      <c r="D9" s="352" t="s">
        <v>21</v>
      </c>
      <c r="E9" s="348"/>
      <c r="F9" s="339" t="s">
        <v>67</v>
      </c>
      <c r="G9" s="819" t="s">
        <v>89</v>
      </c>
      <c r="H9" s="819"/>
      <c r="I9" s="349" t="s">
        <v>18</v>
      </c>
      <c r="J9" s="351" t="s">
        <v>101</v>
      </c>
      <c r="K9" s="420" t="s">
        <v>120</v>
      </c>
    </row>
    <row r="10" spans="1:14" ht="15">
      <c r="A10" s="616" t="str">
        <f>'S.AFRICA via SIN'!A9</f>
        <v>BLANK SAILING</v>
      </c>
      <c r="B10" s="605">
        <f>'S.AFRICA via SIN'!B9</f>
        <v>0</v>
      </c>
      <c r="C10" s="517">
        <f>'S.AFRICA via SIN'!C9</f>
        <v>44289</v>
      </c>
      <c r="D10" s="517" t="s">
        <v>31</v>
      </c>
      <c r="E10" s="606" t="s">
        <v>42</v>
      </c>
      <c r="F10" s="522">
        <f>C10+2</f>
        <v>44291</v>
      </c>
      <c r="G10" s="483" t="s">
        <v>273</v>
      </c>
      <c r="H10" s="676" t="s">
        <v>274</v>
      </c>
      <c r="I10" s="506">
        <v>44296</v>
      </c>
      <c r="J10" s="507">
        <f>I10+12</f>
        <v>44308</v>
      </c>
      <c r="K10" s="508" t="s">
        <v>31</v>
      </c>
      <c r="L10" s="398" t="s">
        <v>119</v>
      </c>
    </row>
    <row r="11" spans="1:14" ht="15">
      <c r="A11" s="499" t="str">
        <f>'S.AFRICA via SIN'!A10</f>
        <v>GREEN HORIZON</v>
      </c>
      <c r="B11" s="500" t="str">
        <f>'S.AFRICA via SIN'!B10</f>
        <v>105S</v>
      </c>
      <c r="C11" s="607" t="s">
        <v>31</v>
      </c>
      <c r="D11" s="607">
        <f>'S.AFRICA via SIN'!D10</f>
        <v>44290</v>
      </c>
      <c r="E11" s="608" t="s">
        <v>79</v>
      </c>
      <c r="F11" s="585">
        <f>D11+2</f>
        <v>44292</v>
      </c>
      <c r="G11" s="511" t="s">
        <v>279</v>
      </c>
      <c r="H11" s="603" t="s">
        <v>280</v>
      </c>
      <c r="I11" s="512">
        <v>44299</v>
      </c>
      <c r="J11" s="480" t="s">
        <v>31</v>
      </c>
      <c r="K11" s="481">
        <f>I11+22</f>
        <v>44321</v>
      </c>
      <c r="L11" s="225" t="s">
        <v>125</v>
      </c>
    </row>
    <row r="12" spans="1:14" ht="15">
      <c r="A12" s="329" t="str">
        <f>'S.AFRICA via SIN'!A11</f>
        <v>CSCL LIMA</v>
      </c>
      <c r="B12" s="461" t="str">
        <f>'S.AFRICA via SIN'!B11</f>
        <v>103S</v>
      </c>
      <c r="C12" s="609" t="s">
        <v>31</v>
      </c>
      <c r="D12" s="609">
        <f>'S.AFRICA via SIN'!D11</f>
        <v>44291</v>
      </c>
      <c r="E12" s="610" t="s">
        <v>41</v>
      </c>
      <c r="F12" s="610">
        <f>D12+2</f>
        <v>44293</v>
      </c>
      <c r="G12" s="592" t="s">
        <v>133</v>
      </c>
      <c r="H12" s="593"/>
      <c r="I12" s="594">
        <v>44086</v>
      </c>
      <c r="J12" s="595">
        <f>I12+14</f>
        <v>44100</v>
      </c>
      <c r="K12" s="596" t="s">
        <v>31</v>
      </c>
      <c r="L12" s="591" t="s">
        <v>121</v>
      </c>
    </row>
    <row r="13" spans="1:14" ht="15">
      <c r="A13" s="520" t="str">
        <f>'S.AFRICA via SIN'!A15</f>
        <v>CAPE FERROL</v>
      </c>
      <c r="B13" s="605" t="str">
        <f>'S.AFRICA via SIN'!B15</f>
        <v>111S</v>
      </c>
      <c r="C13" s="522">
        <f>C10+7</f>
        <v>44296</v>
      </c>
      <c r="D13" s="611"/>
      <c r="E13" s="521" t="s">
        <v>42</v>
      </c>
      <c r="F13" s="522">
        <f>C13+2</f>
        <v>44298</v>
      </c>
      <c r="G13" s="483" t="s">
        <v>275</v>
      </c>
      <c r="H13" s="484" t="s">
        <v>276</v>
      </c>
      <c r="I13" s="506">
        <f t="shared" ref="I13:I21" si="0">I10+7</f>
        <v>44303</v>
      </c>
      <c r="J13" s="507">
        <f>I13+12</f>
        <v>44315</v>
      </c>
      <c r="K13" s="508" t="s">
        <v>31</v>
      </c>
    </row>
    <row r="14" spans="1:14" ht="15">
      <c r="A14" s="499" t="str">
        <f>'S.AFRICA via SIN'!A16</f>
        <v>SANTA LOUKIA</v>
      </c>
      <c r="B14" s="500" t="str">
        <f>'S.AFRICA via SIN'!B16</f>
        <v>054S</v>
      </c>
      <c r="C14" s="607" t="s">
        <v>31</v>
      </c>
      <c r="D14" s="607">
        <f>D11+7</f>
        <v>44297</v>
      </c>
      <c r="E14" s="608" t="s">
        <v>79</v>
      </c>
      <c r="F14" s="585">
        <f>D14+2</f>
        <v>44299</v>
      </c>
      <c r="G14" s="511" t="s">
        <v>281</v>
      </c>
      <c r="H14" s="603" t="s">
        <v>278</v>
      </c>
      <c r="I14" s="512">
        <f>I11+7</f>
        <v>44306</v>
      </c>
      <c r="J14" s="480" t="s">
        <v>31</v>
      </c>
      <c r="K14" s="481">
        <f>I14+22</f>
        <v>44328</v>
      </c>
      <c r="L14" s="225"/>
    </row>
    <row r="15" spans="1:14" ht="15">
      <c r="A15" s="329" t="str">
        <f>'S.AFRICA via SIN'!A17</f>
        <v>LADY OF LUCK</v>
      </c>
      <c r="B15" s="461" t="str">
        <f>'S.AFRICA via SIN'!B17</f>
        <v>152S</v>
      </c>
      <c r="C15" s="497" t="s">
        <v>31</v>
      </c>
      <c r="D15" s="498">
        <f>D12+7</f>
        <v>44298</v>
      </c>
      <c r="E15" s="610" t="s">
        <v>41</v>
      </c>
      <c r="F15" s="610">
        <f>D15+2</f>
        <v>44300</v>
      </c>
      <c r="G15" s="592"/>
      <c r="H15" s="597"/>
      <c r="I15" s="594">
        <f t="shared" si="0"/>
        <v>44093</v>
      </c>
      <c r="J15" s="595">
        <f>I15+14</f>
        <v>44107</v>
      </c>
      <c r="K15" s="596" t="s">
        <v>31</v>
      </c>
      <c r="L15" s="591"/>
    </row>
    <row r="16" spans="1:14" ht="15">
      <c r="A16" s="520" t="str">
        <f>'S.AFRICA via SIN'!A21</f>
        <v>BLANK SAILING</v>
      </c>
      <c r="B16" s="605">
        <f>'S.AFRICA via SIN'!B21</f>
        <v>0</v>
      </c>
      <c r="C16" s="522">
        <f>C13+7</f>
        <v>44303</v>
      </c>
      <c r="D16" s="523" t="s">
        <v>31</v>
      </c>
      <c r="E16" s="521" t="s">
        <v>42</v>
      </c>
      <c r="F16" s="522">
        <f>C16+2</f>
        <v>44305</v>
      </c>
      <c r="G16" s="483" t="s">
        <v>277</v>
      </c>
      <c r="H16" s="676" t="s">
        <v>148</v>
      </c>
      <c r="I16" s="506">
        <f t="shared" si="0"/>
        <v>44310</v>
      </c>
      <c r="J16" s="507">
        <f>I16+12</f>
        <v>44322</v>
      </c>
      <c r="K16" s="508" t="s">
        <v>31</v>
      </c>
      <c r="N16" s="236"/>
    </row>
    <row r="17" spans="1:24" ht="15">
      <c r="A17" s="499" t="str">
        <f>'S.AFRICA via SIN'!A22</f>
        <v>CAPE FAWLEY</v>
      </c>
      <c r="B17" s="500" t="str">
        <f>'S.AFRICA via SIN'!B22</f>
        <v>053S</v>
      </c>
      <c r="C17" s="586" t="s">
        <v>31</v>
      </c>
      <c r="D17" s="587">
        <f>D14+7</f>
        <v>44304</v>
      </c>
      <c r="E17" s="608" t="s">
        <v>79</v>
      </c>
      <c r="F17" s="585">
        <f>D17+2</f>
        <v>44306</v>
      </c>
      <c r="G17" s="715" t="s">
        <v>171</v>
      </c>
      <c r="H17" s="479" t="s">
        <v>172</v>
      </c>
      <c r="I17" s="477">
        <f t="shared" si="0"/>
        <v>44313</v>
      </c>
      <c r="J17" s="480" t="s">
        <v>31</v>
      </c>
      <c r="K17" s="481">
        <f>I17+22</f>
        <v>44335</v>
      </c>
      <c r="L17" s="225"/>
      <c r="N17" s="236"/>
    </row>
    <row r="18" spans="1:24" ht="15">
      <c r="A18" s="329" t="str">
        <f>'S.AFRICA via SIN'!A23</f>
        <v>CSCL LIMA</v>
      </c>
      <c r="B18" s="461" t="str">
        <f>'S.AFRICA via SIN'!B23</f>
        <v>104S</v>
      </c>
      <c r="C18" s="497" t="s">
        <v>31</v>
      </c>
      <c r="D18" s="498">
        <f>D15+7</f>
        <v>44305</v>
      </c>
      <c r="E18" s="610" t="s">
        <v>41</v>
      </c>
      <c r="F18" s="610">
        <f>D18+2</f>
        <v>44307</v>
      </c>
      <c r="G18" s="598"/>
      <c r="H18" s="599"/>
      <c r="I18" s="594">
        <f t="shared" si="0"/>
        <v>44100</v>
      </c>
      <c r="J18" s="595">
        <f>I18+14</f>
        <v>44114</v>
      </c>
      <c r="K18" s="596" t="s">
        <v>31</v>
      </c>
      <c r="L18" s="591"/>
      <c r="N18" s="236"/>
    </row>
    <row r="19" spans="1:24" ht="15">
      <c r="A19" s="616" t="str">
        <f>'S.AFRICA via SIN'!A27</f>
        <v>CAPE FERROL</v>
      </c>
      <c r="B19" s="605" t="str">
        <f>'S.AFRICA via SIN'!B27</f>
        <v>112S</v>
      </c>
      <c r="C19" s="522">
        <f>C16+7</f>
        <v>44310</v>
      </c>
      <c r="D19" s="524" t="s">
        <v>31</v>
      </c>
      <c r="E19" s="521" t="s">
        <v>42</v>
      </c>
      <c r="F19" s="612">
        <f>C19+2</f>
        <v>44312</v>
      </c>
      <c r="G19" s="613" t="s">
        <v>170</v>
      </c>
      <c r="H19" s="675" t="s">
        <v>278</v>
      </c>
      <c r="I19" s="506">
        <f t="shared" si="0"/>
        <v>44317</v>
      </c>
      <c r="J19" s="507">
        <f>I19+12</f>
        <v>44329</v>
      </c>
      <c r="K19" s="508" t="s">
        <v>31</v>
      </c>
    </row>
    <row r="20" spans="1:24" ht="15">
      <c r="A20" s="499" t="str">
        <f>'S.AFRICA via SIN'!A28</f>
        <v>GREEN HORIZON</v>
      </c>
      <c r="B20" s="614" t="str">
        <f>'S.AFRICA via SIN'!B28</f>
        <v>106S</v>
      </c>
      <c r="C20" s="586" t="s">
        <v>31</v>
      </c>
      <c r="D20" s="587">
        <f>D17+7</f>
        <v>44311</v>
      </c>
      <c r="E20" s="608" t="s">
        <v>79</v>
      </c>
      <c r="F20" s="588">
        <f>D20+2</f>
        <v>44313</v>
      </c>
      <c r="G20" s="478" t="s">
        <v>140</v>
      </c>
      <c r="H20" s="479" t="s">
        <v>282</v>
      </c>
      <c r="I20" s="512">
        <f>I17+7</f>
        <v>44320</v>
      </c>
      <c r="J20" s="480" t="s">
        <v>31</v>
      </c>
      <c r="K20" s="481">
        <f>I20+22</f>
        <v>44342</v>
      </c>
      <c r="L20" s="225"/>
    </row>
    <row r="21" spans="1:24" ht="15">
      <c r="A21" s="329" t="str">
        <f>'S.AFRICA via SIN'!A29</f>
        <v xml:space="preserve"> LADY OF LUCK</v>
      </c>
      <c r="B21" s="461" t="str">
        <f>'S.AFRICA via SIN'!B29</f>
        <v>153S</v>
      </c>
      <c r="C21" s="497" t="s">
        <v>31</v>
      </c>
      <c r="D21" s="498">
        <f>D18+7</f>
        <v>44312</v>
      </c>
      <c r="E21" s="610" t="s">
        <v>41</v>
      </c>
      <c r="F21" s="615">
        <f>D21+2</f>
        <v>44314</v>
      </c>
      <c r="G21" s="600"/>
      <c r="H21" s="597"/>
      <c r="I21" s="594">
        <f t="shared" si="0"/>
        <v>44107</v>
      </c>
      <c r="J21" s="595">
        <f>I21+14</f>
        <v>44121</v>
      </c>
      <c r="K21" s="596" t="s">
        <v>31</v>
      </c>
      <c r="L21" s="591"/>
    </row>
    <row r="22" spans="1:24">
      <c r="A22" s="237"/>
      <c r="B22" s="237"/>
      <c r="C22" s="220"/>
      <c r="D22" s="220"/>
      <c r="E22" s="220"/>
      <c r="F22" s="220"/>
      <c r="G22" s="399"/>
      <c r="H22" s="237"/>
      <c r="I22" s="195"/>
      <c r="J22" s="193"/>
      <c r="M22" s="238"/>
    </row>
    <row r="23" spans="1:24">
      <c r="A23" s="237"/>
      <c r="B23" s="237"/>
      <c r="C23" s="220"/>
      <c r="D23" s="220"/>
      <c r="E23" s="220"/>
      <c r="F23" s="220"/>
      <c r="G23" s="399"/>
      <c r="H23" s="237"/>
      <c r="I23" s="195"/>
      <c r="J23" s="193"/>
      <c r="K23" s="198" t="s">
        <v>32</v>
      </c>
      <c r="M23" s="238"/>
    </row>
    <row r="24" spans="1:24" ht="15">
      <c r="A24" s="187" t="s">
        <v>33</v>
      </c>
      <c r="B24" s="187"/>
      <c r="C24" s="194"/>
      <c r="D24" s="194"/>
      <c r="E24" s="195"/>
      <c r="F24" s="195"/>
      <c r="G24" s="400"/>
      <c r="H24" s="354"/>
      <c r="I24" s="197"/>
      <c r="J24" s="197"/>
      <c r="L24" s="220"/>
      <c r="M24" s="220"/>
    </row>
    <row r="25" spans="1:24" ht="15">
      <c r="A25" s="525" t="s">
        <v>134</v>
      </c>
      <c r="B25" s="233"/>
      <c r="C25" s="234"/>
      <c r="D25" s="234"/>
      <c r="E25" s="234"/>
      <c r="F25" s="234"/>
      <c r="G25" s="400"/>
      <c r="H25" s="354"/>
      <c r="I25" s="197"/>
      <c r="J25" s="197"/>
      <c r="M25" s="176"/>
      <c r="N25" s="176"/>
      <c r="O25" s="176"/>
    </row>
    <row r="26" spans="1:24" s="147" customFormat="1" ht="15">
      <c r="A26" s="380" t="s">
        <v>80</v>
      </c>
      <c r="B26" s="222"/>
      <c r="C26" s="211"/>
      <c r="D26" s="211"/>
      <c r="E26" s="200"/>
      <c r="F26" s="200"/>
      <c r="G26" s="235"/>
      <c r="H26" s="355"/>
      <c r="I26" s="196"/>
      <c r="R26" s="174"/>
      <c r="S26" s="174"/>
      <c r="T26" s="174"/>
      <c r="U26" s="174"/>
      <c r="V26" s="174"/>
      <c r="W26" s="174"/>
      <c r="X26" s="174"/>
    </row>
    <row r="27" spans="1:24" s="147" customFormat="1" ht="15">
      <c r="A27" s="1" t="s">
        <v>81</v>
      </c>
      <c r="B27" s="222"/>
      <c r="C27" s="211"/>
      <c r="D27" s="211"/>
      <c r="E27" s="200"/>
      <c r="F27" s="200"/>
      <c r="G27" s="235"/>
      <c r="H27" s="355"/>
      <c r="I27" s="196"/>
      <c r="R27" s="174"/>
      <c r="S27" s="174"/>
      <c r="T27" s="174"/>
      <c r="U27" s="174"/>
      <c r="V27" s="174"/>
      <c r="W27" s="174"/>
      <c r="X27" s="174"/>
    </row>
    <row r="28" spans="1:24" ht="15">
      <c r="A28" s="188"/>
      <c r="B28" s="199"/>
      <c r="C28" s="211"/>
      <c r="D28" s="211"/>
      <c r="E28" s="200"/>
      <c r="F28" s="200"/>
      <c r="G28" s="97"/>
      <c r="H28" s="356"/>
      <c r="I28" s="196"/>
      <c r="J28" s="196"/>
      <c r="L28" s="220"/>
      <c r="M28" s="220"/>
    </row>
    <row r="29" spans="1:24" ht="15">
      <c r="A29" s="189" t="s">
        <v>113</v>
      </c>
      <c r="B29" s="204"/>
      <c r="C29" s="212"/>
      <c r="D29" s="212"/>
      <c r="E29" s="205"/>
      <c r="F29" s="206"/>
      <c r="G29" s="207"/>
      <c r="H29" s="357"/>
      <c r="I29" s="203"/>
      <c r="J29" s="203"/>
      <c r="L29" s="220"/>
      <c r="M29" s="220"/>
    </row>
    <row r="30" spans="1:24" ht="15">
      <c r="A30" s="189" t="s">
        <v>112</v>
      </c>
      <c r="B30" s="208"/>
      <c r="C30" s="209"/>
      <c r="D30" s="209"/>
      <c r="E30" s="210"/>
      <c r="F30" s="213"/>
      <c r="G30" s="96"/>
      <c r="H30" s="299"/>
      <c r="I30" s="196"/>
      <c r="J30" s="196"/>
      <c r="L30" s="220"/>
      <c r="M30" s="220"/>
    </row>
    <row r="31" spans="1:24">
      <c r="A31" s="237"/>
      <c r="B31" s="237"/>
      <c r="C31" s="220"/>
      <c r="D31" s="220"/>
      <c r="E31" s="220"/>
      <c r="F31" s="220"/>
      <c r="G31" s="399"/>
      <c r="H31" s="237"/>
      <c r="I31" s="220"/>
      <c r="J31" s="220"/>
      <c r="K31" s="220"/>
      <c r="L31" s="220"/>
      <c r="M31" s="220"/>
    </row>
    <row r="32" spans="1:24">
      <c r="A32" s="237"/>
      <c r="B32" s="237"/>
      <c r="C32" s="220"/>
      <c r="D32" s="220"/>
      <c r="E32" s="220"/>
      <c r="F32" s="220"/>
      <c r="G32" s="399"/>
      <c r="H32" s="237"/>
      <c r="I32" s="220"/>
      <c r="J32" s="220"/>
      <c r="K32" s="220"/>
      <c r="L32" s="220"/>
      <c r="M32" s="220"/>
    </row>
  </sheetData>
  <mergeCells count="7">
    <mergeCell ref="B1:K1"/>
    <mergeCell ref="B2:K2"/>
    <mergeCell ref="A8:B9"/>
    <mergeCell ref="C8:E8"/>
    <mergeCell ref="G8:H8"/>
    <mergeCell ref="J8:K8"/>
    <mergeCell ref="G9:H9"/>
  </mergeCells>
  <hyperlinks>
    <hyperlink ref="A7" location="MENU!A1" display="BACK TO MENU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  <vt:lpstr>WEST AFRICA via PKL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vthang@coscon.com</dc:creator>
  <cp:keywords/>
  <dc:description/>
  <cp:lastModifiedBy>Phan Thi Ngoc Han (VN)</cp:lastModifiedBy>
  <cp:revision/>
  <dcterms:created xsi:type="dcterms:W3CDTF">1999-08-17T08:14:37Z</dcterms:created>
  <dcterms:modified xsi:type="dcterms:W3CDTF">2021-04-06T07:25:50Z</dcterms:modified>
  <cp:category/>
  <cp:contentStatus/>
</cp:coreProperties>
</file>